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bri\Dropbox\Website\Blog\"/>
    </mc:Choice>
  </mc:AlternateContent>
  <bookViews>
    <workbookView xWindow="0" yWindow="0" windowWidth="28800" windowHeight="11625" tabRatio="672" activeTab="4"/>
  </bookViews>
  <sheets>
    <sheet name="Spielstände" sheetId="2" r:id="rId1"/>
    <sheet name="Spielstände Häufigkeit" sheetId="1" r:id="rId2"/>
    <sheet name="Weltrangliste" sheetId="3" r:id="rId3"/>
    <sheet name="Vorrunde" sheetId="4" r:id="rId4"/>
    <sheet name="Vorrunde calc." sheetId="5" r:id="rId5"/>
    <sheet name="Vorrunde Auswertung" sheetId="6" r:id="rId6"/>
    <sheet name="round of sixteen" sheetId="7" r:id="rId7"/>
    <sheet name="quarter-final" sheetId="8" r:id="rId8"/>
    <sheet name="semi-final" sheetId="9" r:id="rId9"/>
    <sheet name="3rd place match" sheetId="10" r:id="rId10"/>
    <sheet name="final" sheetId="11" r:id="rId11"/>
  </sheets>
  <definedNames>
    <definedName name="_xlnm._FilterDatabase" localSheetId="1" hidden="1">'Spielstände Häufigkeit'!$B$3:$D$43</definedName>
    <definedName name="ExterneDaten_1" localSheetId="0" hidden="1">Spielstände!$B$3:$D$69</definedName>
    <definedName name="ExterneDaten_1" localSheetId="3" hidden="1">Vorrunde!$A$2:$K$18</definedName>
    <definedName name="ExterneDaten_1" localSheetId="2" hidden="1">Weltrangliste!$A$1:$D$212</definedName>
    <definedName name="ExterneDaten_2" localSheetId="3" hidden="1">Vorrunde!$A$21:$K$37</definedName>
    <definedName name="ExterneDaten_3" localSheetId="6" hidden="1">'round of sixteen'!$A$1:$J$9</definedName>
    <definedName name="ExterneDaten_3" localSheetId="3" hidden="1">Vorrunde!$A$40:$K$56</definedName>
    <definedName name="ExterneDaten_4" localSheetId="7" hidden="1">'quarter-final'!$A$1:$J$5</definedName>
    <definedName name="ExterneDaten_5" localSheetId="8" hidden="1">'semi-final'!$A$1:$J$3</definedName>
    <definedName name="ExterneDaten_6" localSheetId="9" hidden="1">'3rd place match'!$A$1:$J$2</definedName>
    <definedName name="ExterneDaten_7" localSheetId="10" hidden="1">final!$A$1:$J$2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J4" i="1"/>
  <c r="I5" i="1"/>
  <c r="J5" i="1"/>
  <c r="I6" i="1"/>
  <c r="J6" i="1"/>
  <c r="I7" i="1"/>
  <c r="J7" i="1"/>
  <c r="I8" i="1"/>
  <c r="J8" i="1"/>
  <c r="I2" i="1"/>
  <c r="H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" i="1"/>
  <c r="M39" i="1"/>
  <c r="M40" i="1"/>
  <c r="M41" i="1"/>
  <c r="M42" i="1"/>
  <c r="M43" i="1"/>
  <c r="D40" i="6"/>
  <c r="D39" i="6"/>
  <c r="D38" i="6"/>
  <c r="D37" i="6"/>
  <c r="D35" i="6"/>
  <c r="D34" i="6"/>
  <c r="D33" i="6"/>
  <c r="D32" i="6"/>
  <c r="D30" i="6"/>
  <c r="D29" i="6"/>
  <c r="D28" i="6"/>
  <c r="D27" i="6"/>
  <c r="D25" i="6"/>
  <c r="D24" i="6"/>
  <c r="D23" i="6"/>
  <c r="D22" i="6"/>
  <c r="D20" i="6"/>
  <c r="D19" i="6"/>
  <c r="D18" i="6"/>
  <c r="D17" i="6"/>
  <c r="D15" i="6"/>
  <c r="D14" i="6"/>
  <c r="D13" i="6"/>
  <c r="D12" i="6"/>
  <c r="D10" i="6"/>
  <c r="D9" i="6"/>
  <c r="D8" i="6"/>
  <c r="D7" i="6"/>
  <c r="D5" i="6"/>
  <c r="D4" i="6"/>
  <c r="D3" i="6"/>
  <c r="D2" i="6"/>
  <c r="Y56" i="4"/>
  <c r="X56" i="4"/>
  <c r="Y55" i="4"/>
  <c r="X55" i="4"/>
  <c r="Y54" i="4"/>
  <c r="X54" i="4"/>
  <c r="Y53" i="4"/>
  <c r="X53" i="4"/>
  <c r="Y52" i="4"/>
  <c r="X52" i="4"/>
  <c r="Y51" i="4"/>
  <c r="X51" i="4"/>
  <c r="Y50" i="4"/>
  <c r="X50" i="4"/>
  <c r="Y49" i="4"/>
  <c r="X49" i="4"/>
  <c r="Y48" i="4"/>
  <c r="X48" i="4"/>
  <c r="Y47" i="4"/>
  <c r="X47" i="4"/>
  <c r="Y46" i="4"/>
  <c r="X46" i="4"/>
  <c r="Y45" i="4"/>
  <c r="X45" i="4"/>
  <c r="Y44" i="4"/>
  <c r="X44" i="4"/>
  <c r="Y43" i="4"/>
  <c r="X43" i="4"/>
  <c r="Y42" i="4"/>
  <c r="X42" i="4"/>
  <c r="Y41" i="4"/>
  <c r="X41" i="4"/>
  <c r="Y37" i="4"/>
  <c r="X37" i="4"/>
  <c r="Y36" i="4"/>
  <c r="X36" i="4"/>
  <c r="Y35" i="4"/>
  <c r="X35" i="4"/>
  <c r="Y34" i="4"/>
  <c r="X34" i="4"/>
  <c r="Y33" i="4"/>
  <c r="X33" i="4"/>
  <c r="Y32" i="4"/>
  <c r="X32" i="4"/>
  <c r="Y31" i="4"/>
  <c r="X31" i="4"/>
  <c r="Y30" i="4"/>
  <c r="X30" i="4"/>
  <c r="Y29" i="4"/>
  <c r="X29" i="4"/>
  <c r="Y28" i="4"/>
  <c r="X28" i="4"/>
  <c r="Y27" i="4"/>
  <c r="X27" i="4"/>
  <c r="Y26" i="4"/>
  <c r="X26" i="4"/>
  <c r="Y25" i="4"/>
  <c r="X25" i="4"/>
  <c r="Y24" i="4"/>
  <c r="X24" i="4"/>
  <c r="Y23" i="4"/>
  <c r="X23" i="4"/>
  <c r="Y22" i="4"/>
  <c r="X22" i="4"/>
  <c r="Y18" i="4"/>
  <c r="X18" i="4"/>
  <c r="Y17" i="4"/>
  <c r="X17" i="4"/>
  <c r="Y16" i="4"/>
  <c r="X16" i="4"/>
  <c r="Y15" i="4"/>
  <c r="X15" i="4"/>
  <c r="Y14" i="4"/>
  <c r="X14" i="4"/>
  <c r="Y13" i="4"/>
  <c r="X13" i="4"/>
  <c r="Y12" i="4"/>
  <c r="X12" i="4"/>
  <c r="Y11" i="4"/>
  <c r="X11" i="4"/>
  <c r="Y10" i="4"/>
  <c r="X10" i="4"/>
  <c r="Y9" i="4"/>
  <c r="X9" i="4"/>
  <c r="Y8" i="4"/>
  <c r="X8" i="4"/>
  <c r="Y7" i="4"/>
  <c r="X7" i="4"/>
  <c r="Y6" i="4"/>
  <c r="X6" i="4"/>
  <c r="Y5" i="4"/>
  <c r="X5" i="4"/>
  <c r="Y4" i="4"/>
  <c r="X4" i="4"/>
  <c r="Y3" i="4"/>
  <c r="X3" i="4"/>
  <c r="C40" i="6"/>
  <c r="C39" i="6"/>
  <c r="C38" i="6"/>
  <c r="C37" i="6"/>
  <c r="C35" i="6"/>
  <c r="C34" i="6"/>
  <c r="C33" i="6"/>
  <c r="C32" i="6"/>
  <c r="C30" i="6"/>
  <c r="C29" i="6"/>
  <c r="C28" i="6"/>
  <c r="C27" i="6"/>
  <c r="C25" i="6"/>
  <c r="C24" i="6"/>
  <c r="C23" i="6"/>
  <c r="C22" i="6"/>
  <c r="C20" i="6"/>
  <c r="C19" i="6"/>
  <c r="C18" i="6"/>
  <c r="C17" i="6"/>
  <c r="C15" i="6"/>
  <c r="C14" i="6"/>
  <c r="C13" i="6"/>
  <c r="C12" i="6"/>
  <c r="C10" i="6"/>
  <c r="C9" i="6"/>
  <c r="C8" i="6"/>
  <c r="C7" i="6"/>
  <c r="C5" i="6"/>
  <c r="C4" i="6"/>
  <c r="C3" i="6"/>
  <c r="C2" i="6"/>
  <c r="M56" i="4"/>
  <c r="N56" i="4"/>
  <c r="P56" i="4"/>
  <c r="Q56" i="4"/>
  <c r="M55" i="4"/>
  <c r="N55" i="4"/>
  <c r="P55" i="4"/>
  <c r="Q55" i="4"/>
  <c r="M54" i="4"/>
  <c r="N54" i="4"/>
  <c r="P54" i="4"/>
  <c r="Q54" i="4"/>
  <c r="M53" i="4"/>
  <c r="N53" i="4"/>
  <c r="P53" i="4"/>
  <c r="Q53" i="4"/>
  <c r="M52" i="4"/>
  <c r="N52" i="4"/>
  <c r="P52" i="4"/>
  <c r="Q52" i="4"/>
  <c r="M51" i="4"/>
  <c r="N51" i="4"/>
  <c r="P51" i="4"/>
  <c r="Q51" i="4"/>
  <c r="M50" i="4"/>
  <c r="N50" i="4"/>
  <c r="P50" i="4"/>
  <c r="Q50" i="4"/>
  <c r="M49" i="4"/>
  <c r="N49" i="4"/>
  <c r="P49" i="4"/>
  <c r="Q49" i="4"/>
  <c r="M48" i="4"/>
  <c r="N48" i="4"/>
  <c r="P48" i="4"/>
  <c r="Q48" i="4"/>
  <c r="M47" i="4"/>
  <c r="N47" i="4"/>
  <c r="P47" i="4"/>
  <c r="Q47" i="4"/>
  <c r="M46" i="4"/>
  <c r="N46" i="4"/>
  <c r="P46" i="4"/>
  <c r="Q46" i="4"/>
  <c r="M45" i="4"/>
  <c r="N45" i="4"/>
  <c r="P45" i="4"/>
  <c r="Q45" i="4"/>
  <c r="M44" i="4"/>
  <c r="N44" i="4"/>
  <c r="P44" i="4"/>
  <c r="Q44" i="4"/>
  <c r="M43" i="4"/>
  <c r="N43" i="4"/>
  <c r="P43" i="4"/>
  <c r="Q43" i="4"/>
  <c r="M42" i="4"/>
  <c r="N42" i="4"/>
  <c r="P42" i="4"/>
  <c r="Q42" i="4"/>
  <c r="M41" i="4"/>
  <c r="N41" i="4"/>
  <c r="P41" i="4"/>
  <c r="Q41" i="4"/>
  <c r="M37" i="4"/>
  <c r="N37" i="4"/>
  <c r="P37" i="4"/>
  <c r="Q37" i="4"/>
  <c r="M36" i="4"/>
  <c r="N36" i="4"/>
  <c r="P36" i="4"/>
  <c r="Q36" i="4"/>
  <c r="M35" i="4"/>
  <c r="N35" i="4"/>
  <c r="P35" i="4"/>
  <c r="Q35" i="4"/>
  <c r="M34" i="4"/>
  <c r="N34" i="4"/>
  <c r="P34" i="4"/>
  <c r="Q34" i="4"/>
  <c r="M33" i="4"/>
  <c r="N33" i="4"/>
  <c r="P33" i="4"/>
  <c r="Q33" i="4"/>
  <c r="M32" i="4"/>
  <c r="N32" i="4"/>
  <c r="P32" i="4"/>
  <c r="Q32" i="4"/>
  <c r="M31" i="4"/>
  <c r="N31" i="4"/>
  <c r="P31" i="4"/>
  <c r="Q31" i="4"/>
  <c r="M30" i="4"/>
  <c r="N30" i="4"/>
  <c r="P30" i="4"/>
  <c r="Q30" i="4"/>
  <c r="M29" i="4"/>
  <c r="N29" i="4"/>
  <c r="P29" i="4"/>
  <c r="Q29" i="4"/>
  <c r="M28" i="4"/>
  <c r="N28" i="4"/>
  <c r="P28" i="4"/>
  <c r="Q28" i="4"/>
  <c r="M27" i="4"/>
  <c r="N27" i="4"/>
  <c r="P27" i="4"/>
  <c r="Q27" i="4"/>
  <c r="M26" i="4"/>
  <c r="N26" i="4"/>
  <c r="P26" i="4"/>
  <c r="Q26" i="4"/>
  <c r="M25" i="4"/>
  <c r="N25" i="4"/>
  <c r="P25" i="4"/>
  <c r="Q25" i="4"/>
  <c r="M24" i="4"/>
  <c r="N24" i="4"/>
  <c r="P24" i="4"/>
  <c r="Q24" i="4"/>
  <c r="M23" i="4"/>
  <c r="N23" i="4"/>
  <c r="P23" i="4"/>
  <c r="Q23" i="4"/>
  <c r="M22" i="4"/>
  <c r="N22" i="4"/>
  <c r="P22" i="4"/>
  <c r="Q22" i="4"/>
  <c r="M4" i="4"/>
  <c r="N4" i="4"/>
  <c r="P4" i="4"/>
  <c r="Q4" i="4"/>
  <c r="M5" i="4"/>
  <c r="N5" i="4"/>
  <c r="P5" i="4"/>
  <c r="Q5" i="4"/>
  <c r="M6" i="4"/>
  <c r="N6" i="4"/>
  <c r="P6" i="4"/>
  <c r="Q6" i="4"/>
  <c r="M7" i="4"/>
  <c r="N7" i="4"/>
  <c r="P7" i="4"/>
  <c r="Q7" i="4"/>
  <c r="M8" i="4"/>
  <c r="N8" i="4"/>
  <c r="P8" i="4"/>
  <c r="Q8" i="4"/>
  <c r="M9" i="4"/>
  <c r="N9" i="4"/>
  <c r="P9" i="4"/>
  <c r="Q9" i="4"/>
  <c r="M10" i="4"/>
  <c r="N10" i="4"/>
  <c r="P10" i="4"/>
  <c r="Q10" i="4"/>
  <c r="M11" i="4"/>
  <c r="N11" i="4"/>
  <c r="P11" i="4"/>
  <c r="Q11" i="4"/>
  <c r="M12" i="4"/>
  <c r="N12" i="4"/>
  <c r="P12" i="4"/>
  <c r="Q12" i="4"/>
  <c r="M13" i="4"/>
  <c r="N13" i="4"/>
  <c r="P13" i="4"/>
  <c r="Q13" i="4"/>
  <c r="M14" i="4"/>
  <c r="N14" i="4"/>
  <c r="P14" i="4"/>
  <c r="Q14" i="4"/>
  <c r="M15" i="4"/>
  <c r="N15" i="4"/>
  <c r="P15" i="4"/>
  <c r="Q15" i="4"/>
  <c r="M16" i="4"/>
  <c r="N16" i="4"/>
  <c r="P16" i="4"/>
  <c r="Q16" i="4"/>
  <c r="M17" i="4"/>
  <c r="N17" i="4"/>
  <c r="P17" i="4"/>
  <c r="Q17" i="4"/>
  <c r="M18" i="4"/>
  <c r="N18" i="4"/>
  <c r="P18" i="4"/>
  <c r="Q18" i="4"/>
  <c r="M3" i="4"/>
  <c r="N3" i="4"/>
  <c r="P3" i="4"/>
  <c r="Q3" i="4"/>
  <c r="K41" i="1"/>
  <c r="L40" i="1"/>
  <c r="O40" i="1"/>
  <c r="L41" i="1"/>
  <c r="O41" i="1"/>
  <c r="L42" i="1"/>
  <c r="O42" i="1"/>
  <c r="L43" i="1"/>
  <c r="O43" i="1"/>
  <c r="L39" i="1"/>
  <c r="O39" i="1"/>
  <c r="K40" i="1"/>
  <c r="K42" i="1"/>
  <c r="K43" i="1"/>
  <c r="K39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5" i="1"/>
  <c r="F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D2" i="1"/>
  <c r="E4" i="1"/>
  <c r="N5" i="2"/>
  <c r="O5" i="2"/>
  <c r="P5" i="2"/>
  <c r="N6" i="2"/>
  <c r="O6" i="2"/>
  <c r="A6" i="2"/>
  <c r="K6" i="2"/>
  <c r="P6" i="2"/>
  <c r="N7" i="2"/>
  <c r="O7" i="2"/>
  <c r="P7" i="2"/>
  <c r="N8" i="2"/>
  <c r="O8" i="2"/>
  <c r="A8" i="2"/>
  <c r="A4" i="2"/>
  <c r="A5" i="2"/>
  <c r="I8" i="2"/>
  <c r="K8" i="2"/>
  <c r="P8" i="2"/>
  <c r="N9" i="2"/>
  <c r="O9" i="2"/>
  <c r="P9" i="2"/>
  <c r="N10" i="2"/>
  <c r="O10" i="2"/>
  <c r="A10" i="2"/>
  <c r="A7" i="2"/>
  <c r="I10" i="2"/>
  <c r="K10" i="2"/>
  <c r="P10" i="2"/>
  <c r="N11" i="2"/>
  <c r="O11" i="2"/>
  <c r="A11" i="2"/>
  <c r="A9" i="2"/>
  <c r="I11" i="2"/>
  <c r="K11" i="2"/>
  <c r="P11" i="2"/>
  <c r="N12" i="2"/>
  <c r="O12" i="2"/>
  <c r="A12" i="2"/>
  <c r="K12" i="2"/>
  <c r="P12" i="2"/>
  <c r="N13" i="2"/>
  <c r="O13" i="2"/>
  <c r="P13" i="2"/>
  <c r="N14" i="2"/>
  <c r="O14" i="2"/>
  <c r="P14" i="2"/>
  <c r="N15" i="2"/>
  <c r="O15" i="2"/>
  <c r="A15" i="2"/>
  <c r="A13" i="2"/>
  <c r="A14" i="2"/>
  <c r="I15" i="2"/>
  <c r="K15" i="2"/>
  <c r="P15" i="2"/>
  <c r="N16" i="2"/>
  <c r="O16" i="2"/>
  <c r="A16" i="2"/>
  <c r="I16" i="2"/>
  <c r="K16" i="2"/>
  <c r="P16" i="2"/>
  <c r="N17" i="2"/>
  <c r="O17" i="2"/>
  <c r="P17" i="2"/>
  <c r="N18" i="2"/>
  <c r="O18" i="2"/>
  <c r="P18" i="2"/>
  <c r="N19" i="2"/>
  <c r="O19" i="2"/>
  <c r="A19" i="2"/>
  <c r="A17" i="2"/>
  <c r="I19" i="2"/>
  <c r="K19" i="2"/>
  <c r="P19" i="2"/>
  <c r="N20" i="2"/>
  <c r="O20" i="2"/>
  <c r="P20" i="2"/>
  <c r="N21" i="2"/>
  <c r="O21" i="2"/>
  <c r="A21" i="2"/>
  <c r="A18" i="2"/>
  <c r="A20" i="2"/>
  <c r="I21" i="2"/>
  <c r="K21" i="2"/>
  <c r="P21" i="2"/>
  <c r="N22" i="2"/>
  <c r="O22" i="2"/>
  <c r="A22" i="2"/>
  <c r="K22" i="2"/>
  <c r="P22" i="2"/>
  <c r="N23" i="2"/>
  <c r="O23" i="2"/>
  <c r="A23" i="2"/>
  <c r="I23" i="2"/>
  <c r="K23" i="2"/>
  <c r="P23" i="2"/>
  <c r="N24" i="2"/>
  <c r="O24" i="2"/>
  <c r="P24" i="2"/>
  <c r="N25" i="2"/>
  <c r="O25" i="2"/>
  <c r="P25" i="2"/>
  <c r="N26" i="2"/>
  <c r="O26" i="2"/>
  <c r="P26" i="2"/>
  <c r="N27" i="2"/>
  <c r="O27" i="2"/>
  <c r="A27" i="2"/>
  <c r="A24" i="2"/>
  <c r="A25" i="2"/>
  <c r="I27" i="2"/>
  <c r="K27" i="2"/>
  <c r="P27" i="2"/>
  <c r="N28" i="2"/>
  <c r="O28" i="2"/>
  <c r="P28" i="2"/>
  <c r="N29" i="2"/>
  <c r="O29" i="2"/>
  <c r="A29" i="2"/>
  <c r="I29" i="2"/>
  <c r="K29" i="2"/>
  <c r="P29" i="2"/>
  <c r="N30" i="2"/>
  <c r="O30" i="2"/>
  <c r="P30" i="2"/>
  <c r="N31" i="2"/>
  <c r="O31" i="2"/>
  <c r="P31" i="2"/>
  <c r="N32" i="2"/>
  <c r="O32" i="2"/>
  <c r="A32" i="2"/>
  <c r="A26" i="2"/>
  <c r="I32" i="2"/>
  <c r="K32" i="2"/>
  <c r="P32" i="2"/>
  <c r="N33" i="2"/>
  <c r="O33" i="2"/>
  <c r="A33" i="2"/>
  <c r="A28" i="2"/>
  <c r="A30" i="2"/>
  <c r="I33" i="2"/>
  <c r="K33" i="2"/>
  <c r="P33" i="2"/>
  <c r="N34" i="2"/>
  <c r="O34" i="2"/>
  <c r="A34" i="2"/>
  <c r="A31" i="2"/>
  <c r="I34" i="2"/>
  <c r="K34" i="2"/>
  <c r="P34" i="2"/>
  <c r="N35" i="2"/>
  <c r="O35" i="2"/>
  <c r="P35" i="2"/>
  <c r="N36" i="2"/>
  <c r="O36" i="2"/>
  <c r="A36" i="2"/>
  <c r="I36" i="2"/>
  <c r="K36" i="2"/>
  <c r="P36" i="2"/>
  <c r="N37" i="2"/>
  <c r="O37" i="2"/>
  <c r="P37" i="2"/>
  <c r="N38" i="2"/>
  <c r="O38" i="2"/>
  <c r="A38" i="2"/>
  <c r="K38" i="2"/>
  <c r="P38" i="2"/>
  <c r="N39" i="2"/>
  <c r="O39" i="2"/>
  <c r="A39" i="2"/>
  <c r="A35" i="2"/>
  <c r="I39" i="2"/>
  <c r="K39" i="2"/>
  <c r="P39" i="2"/>
  <c r="N40" i="2"/>
  <c r="O40" i="2"/>
  <c r="P40" i="2"/>
  <c r="N41" i="2"/>
  <c r="O41" i="2"/>
  <c r="P41" i="2"/>
  <c r="N42" i="2"/>
  <c r="O42" i="2"/>
  <c r="A42" i="2"/>
  <c r="A37" i="2"/>
  <c r="A40" i="2"/>
  <c r="A41" i="2"/>
  <c r="I42" i="2"/>
  <c r="K42" i="2"/>
  <c r="P42" i="2"/>
  <c r="N43" i="2"/>
  <c r="O43" i="2"/>
  <c r="P43" i="2"/>
  <c r="N44" i="2"/>
  <c r="O44" i="2"/>
  <c r="P44" i="2"/>
  <c r="N45" i="2"/>
  <c r="O45" i="2"/>
  <c r="P45" i="2"/>
  <c r="N46" i="2"/>
  <c r="O46" i="2"/>
  <c r="A46" i="2"/>
  <c r="A43" i="2"/>
  <c r="I46" i="2"/>
  <c r="K46" i="2"/>
  <c r="P46" i="2"/>
  <c r="N47" i="2"/>
  <c r="O47" i="2"/>
  <c r="A47" i="2"/>
  <c r="I47" i="2"/>
  <c r="K47" i="2"/>
  <c r="P47" i="2"/>
  <c r="N48" i="2"/>
  <c r="O48" i="2"/>
  <c r="A48" i="2"/>
  <c r="A44" i="2"/>
  <c r="I48" i="2"/>
  <c r="K48" i="2"/>
  <c r="P48" i="2"/>
  <c r="N49" i="2"/>
  <c r="O49" i="2"/>
  <c r="A49" i="2"/>
  <c r="I49" i="2"/>
  <c r="K49" i="2"/>
  <c r="P49" i="2"/>
  <c r="N50" i="2"/>
  <c r="O50" i="2"/>
  <c r="P50" i="2"/>
  <c r="N51" i="2"/>
  <c r="O51" i="2"/>
  <c r="P51" i="2"/>
  <c r="N52" i="2"/>
  <c r="O52" i="2"/>
  <c r="A52" i="2"/>
  <c r="A45" i="2"/>
  <c r="A50" i="2"/>
  <c r="I52" i="2"/>
  <c r="K52" i="2"/>
  <c r="P52" i="2"/>
  <c r="N53" i="2"/>
  <c r="O53" i="2"/>
  <c r="A53" i="2"/>
  <c r="A51" i="2"/>
  <c r="I53" i="2"/>
  <c r="K53" i="2"/>
  <c r="P53" i="2"/>
  <c r="N54" i="2"/>
  <c r="O54" i="2"/>
  <c r="P54" i="2"/>
  <c r="N55" i="2"/>
  <c r="O55" i="2"/>
  <c r="P55" i="2"/>
  <c r="N56" i="2"/>
  <c r="O56" i="2"/>
  <c r="A56" i="2"/>
  <c r="A54" i="2"/>
  <c r="A55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I56" i="2"/>
  <c r="K56" i="2"/>
  <c r="P56" i="2"/>
  <c r="N57" i="2"/>
  <c r="O57" i="2"/>
  <c r="I57" i="2"/>
  <c r="K57" i="2"/>
  <c r="P57" i="2"/>
  <c r="N58" i="2"/>
  <c r="O58" i="2"/>
  <c r="I58" i="2"/>
  <c r="K58" i="2"/>
  <c r="P58" i="2"/>
  <c r="N59" i="2"/>
  <c r="O59" i="2"/>
  <c r="P59" i="2"/>
  <c r="N60" i="2"/>
  <c r="O60" i="2"/>
  <c r="K60" i="2"/>
  <c r="P60" i="2"/>
  <c r="N61" i="2"/>
  <c r="O61" i="2"/>
  <c r="I61" i="2"/>
  <c r="K61" i="2"/>
  <c r="P61" i="2"/>
  <c r="N62" i="2"/>
  <c r="O62" i="2"/>
  <c r="I62" i="2"/>
  <c r="K62" i="2"/>
  <c r="P62" i="2"/>
  <c r="N63" i="2"/>
  <c r="O63" i="2"/>
  <c r="I63" i="2"/>
  <c r="K63" i="2"/>
  <c r="P63" i="2"/>
  <c r="N64" i="2"/>
  <c r="O64" i="2"/>
  <c r="I64" i="2"/>
  <c r="K64" i="2"/>
  <c r="P64" i="2"/>
  <c r="N65" i="2"/>
  <c r="O65" i="2"/>
  <c r="I65" i="2"/>
  <c r="K65" i="2"/>
  <c r="P65" i="2"/>
  <c r="N66" i="2"/>
  <c r="O66" i="2"/>
  <c r="I66" i="2"/>
  <c r="K66" i="2"/>
  <c r="P66" i="2"/>
  <c r="N67" i="2"/>
  <c r="O67" i="2"/>
  <c r="I67" i="2"/>
  <c r="K67" i="2"/>
  <c r="P67" i="2"/>
  <c r="N68" i="2"/>
  <c r="O68" i="2"/>
  <c r="I68" i="2"/>
  <c r="K68" i="2"/>
  <c r="P68" i="2"/>
  <c r="N69" i="2"/>
  <c r="O69" i="2"/>
  <c r="I69" i="2"/>
  <c r="K69" i="2"/>
  <c r="P69" i="2"/>
  <c r="K4" i="2"/>
  <c r="P4" i="2"/>
  <c r="O4" i="2"/>
  <c r="N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4" i="2"/>
  <c r="I60" i="2"/>
  <c r="I59" i="2"/>
  <c r="I55" i="2"/>
  <c r="I54" i="2"/>
  <c r="I51" i="2"/>
  <c r="I50" i="2"/>
  <c r="I45" i="2"/>
  <c r="I44" i="2"/>
  <c r="I43" i="2"/>
  <c r="I41" i="2"/>
  <c r="I40" i="2"/>
  <c r="I38" i="2"/>
  <c r="I37" i="2"/>
  <c r="I35" i="2"/>
  <c r="I31" i="2"/>
  <c r="I30" i="2"/>
  <c r="I28" i="2"/>
  <c r="I26" i="2"/>
  <c r="I25" i="2"/>
  <c r="I24" i="2"/>
  <c r="I22" i="2"/>
  <c r="I20" i="2"/>
  <c r="I18" i="2"/>
  <c r="I17" i="2"/>
  <c r="I14" i="2"/>
  <c r="I13" i="2"/>
  <c r="I12" i="2"/>
  <c r="I9" i="2"/>
  <c r="I7" i="2"/>
  <c r="I6" i="2"/>
  <c r="I5" i="2"/>
  <c r="I4" i="2"/>
  <c r="K2" i="2"/>
  <c r="D2" i="2"/>
  <c r="G5" i="2"/>
  <c r="H5" i="2"/>
  <c r="F5" i="2"/>
  <c r="G7" i="2"/>
  <c r="H7" i="2"/>
  <c r="F7" i="2"/>
  <c r="G9" i="2"/>
  <c r="H9" i="2"/>
  <c r="F9" i="2"/>
  <c r="G13" i="2"/>
  <c r="H13" i="2"/>
  <c r="F13" i="2"/>
  <c r="G14" i="2"/>
  <c r="H14" i="2"/>
  <c r="F14" i="2"/>
  <c r="G17" i="2"/>
  <c r="H17" i="2"/>
  <c r="F17" i="2"/>
  <c r="G18" i="2"/>
  <c r="H18" i="2"/>
  <c r="F18" i="2"/>
  <c r="G20" i="2"/>
  <c r="H20" i="2"/>
  <c r="F20" i="2"/>
  <c r="G24" i="2"/>
  <c r="H24" i="2"/>
  <c r="F24" i="2"/>
  <c r="G25" i="2"/>
  <c r="H25" i="2"/>
  <c r="F25" i="2"/>
  <c r="G26" i="2"/>
  <c r="H26" i="2"/>
  <c r="F26" i="2"/>
  <c r="G28" i="2"/>
  <c r="H28" i="2"/>
  <c r="F28" i="2"/>
  <c r="G30" i="2"/>
  <c r="H30" i="2"/>
  <c r="F30" i="2"/>
  <c r="G31" i="2"/>
  <c r="H31" i="2"/>
  <c r="F31" i="2"/>
  <c r="G35" i="2"/>
  <c r="H35" i="2"/>
  <c r="F35" i="2"/>
  <c r="G37" i="2"/>
  <c r="H37" i="2"/>
  <c r="F37" i="2"/>
  <c r="G38" i="2"/>
  <c r="H38" i="2"/>
  <c r="F38" i="2"/>
  <c r="G40" i="2"/>
  <c r="H40" i="2"/>
  <c r="F40" i="2"/>
  <c r="G41" i="2"/>
  <c r="H41" i="2"/>
  <c r="F41" i="2"/>
  <c r="G43" i="2"/>
  <c r="H43" i="2"/>
  <c r="F43" i="2"/>
  <c r="G44" i="2"/>
  <c r="H44" i="2"/>
  <c r="F44" i="2"/>
  <c r="G45" i="2"/>
  <c r="H45" i="2"/>
  <c r="F45" i="2"/>
  <c r="G50" i="2"/>
  <c r="H50" i="2"/>
  <c r="F50" i="2"/>
  <c r="G51" i="2"/>
  <c r="H51" i="2"/>
  <c r="F51" i="2"/>
  <c r="G54" i="2"/>
  <c r="H54" i="2"/>
  <c r="F54" i="2"/>
  <c r="G55" i="2"/>
  <c r="H55" i="2"/>
  <c r="F55" i="2"/>
  <c r="G56" i="2"/>
  <c r="H56" i="2"/>
  <c r="F56" i="2"/>
  <c r="G59" i="2"/>
  <c r="H59" i="2"/>
  <c r="F59" i="2"/>
  <c r="G4" i="2"/>
  <c r="H4" i="2"/>
  <c r="F4" i="2"/>
  <c r="G6" i="2"/>
  <c r="H6" i="2"/>
  <c r="F6" i="2"/>
  <c r="G8" i="2"/>
  <c r="H8" i="2"/>
  <c r="F8" i="2"/>
  <c r="G10" i="2"/>
  <c r="H10" i="2"/>
  <c r="F10" i="2"/>
  <c r="G11" i="2"/>
  <c r="H11" i="2"/>
  <c r="F11" i="2"/>
  <c r="G12" i="2"/>
  <c r="H12" i="2"/>
  <c r="F12" i="2"/>
  <c r="G15" i="2"/>
  <c r="H15" i="2"/>
  <c r="F15" i="2"/>
  <c r="G16" i="2"/>
  <c r="H16" i="2"/>
  <c r="F16" i="2"/>
  <c r="G19" i="2"/>
  <c r="H19" i="2"/>
  <c r="F19" i="2"/>
  <c r="G21" i="2"/>
  <c r="H21" i="2"/>
  <c r="F21" i="2"/>
  <c r="G22" i="2"/>
  <c r="H22" i="2"/>
  <c r="F22" i="2"/>
  <c r="G23" i="2"/>
  <c r="H23" i="2"/>
  <c r="F23" i="2"/>
  <c r="G27" i="2"/>
  <c r="H27" i="2"/>
  <c r="F27" i="2"/>
  <c r="G29" i="2"/>
  <c r="H29" i="2"/>
  <c r="F29" i="2"/>
  <c r="G32" i="2"/>
  <c r="H32" i="2"/>
  <c r="F32" i="2"/>
  <c r="G33" i="2"/>
  <c r="H33" i="2"/>
  <c r="F33" i="2"/>
  <c r="G34" i="2"/>
  <c r="H34" i="2"/>
  <c r="F34" i="2"/>
  <c r="G36" i="2"/>
  <c r="H36" i="2"/>
  <c r="F36" i="2"/>
  <c r="G39" i="2"/>
  <c r="H39" i="2"/>
  <c r="F39" i="2"/>
  <c r="G42" i="2"/>
  <c r="H42" i="2"/>
  <c r="F42" i="2"/>
  <c r="G46" i="2"/>
  <c r="H46" i="2"/>
  <c r="F46" i="2"/>
  <c r="G47" i="2"/>
  <c r="H47" i="2"/>
  <c r="F47" i="2"/>
  <c r="G48" i="2"/>
  <c r="H48" i="2"/>
  <c r="F48" i="2"/>
  <c r="G49" i="2"/>
  <c r="H49" i="2"/>
  <c r="F49" i="2"/>
  <c r="G52" i="2"/>
  <c r="H52" i="2"/>
  <c r="F52" i="2"/>
  <c r="G53" i="2"/>
  <c r="H53" i="2"/>
  <c r="F53" i="2"/>
  <c r="G57" i="2"/>
  <c r="H57" i="2"/>
  <c r="F57" i="2"/>
  <c r="G58" i="2"/>
  <c r="H58" i="2"/>
  <c r="F58" i="2"/>
  <c r="G60" i="2"/>
  <c r="H60" i="2"/>
  <c r="F60" i="2"/>
  <c r="G61" i="2"/>
  <c r="H61" i="2"/>
  <c r="F61" i="2"/>
  <c r="G62" i="2"/>
  <c r="H62" i="2"/>
  <c r="F62" i="2"/>
  <c r="G63" i="2"/>
  <c r="H63" i="2"/>
  <c r="F63" i="2"/>
  <c r="G64" i="2"/>
  <c r="H64" i="2"/>
  <c r="F64" i="2"/>
  <c r="G65" i="2"/>
  <c r="H65" i="2"/>
  <c r="F65" i="2"/>
  <c r="G66" i="2"/>
  <c r="H66" i="2"/>
  <c r="F66" i="2"/>
  <c r="G67" i="2"/>
  <c r="H67" i="2"/>
  <c r="F67" i="2"/>
  <c r="G68" i="2"/>
  <c r="H68" i="2"/>
  <c r="F68" i="2"/>
  <c r="G69" i="2"/>
  <c r="H69" i="2"/>
  <c r="F69" i="2"/>
</calcChain>
</file>

<file path=xl/connections.xml><?xml version="1.0" encoding="utf-8"?>
<connections xmlns="http://schemas.openxmlformats.org/spreadsheetml/2006/main">
  <connection id="1" keepAlive="1" name="Abfrage - Table 0" description="Verbindung mit der Abfrage 'Table 0' in der Arbeitsmappe." type="5" refreshedVersion="6" background="1" saveData="1">
    <dbPr connection="Provider=Microsoft.Mashup.OleDb.1;Data Source=$Workbook$;Location=Table 0;Extended Properties=&quot;&quot;" command="SELECT * FROM [Table 0]"/>
  </connection>
  <connection id="2" keepAlive="1" name="Abfrage - Table 0 (2)" description="Verbindung mit der Abfrage 'Table 0 (2)' in der Arbeitsmappe." type="5" refreshedVersion="6" background="1" saveData="1">
    <dbPr connection="Provider=Microsoft.Mashup.OleDb.1;Data Source=$Workbook$;Location=&quot;Table 0 (2)&quot;;Extended Properties=&quot;&quot;" command="SELECT * FROM [Table 0 (2)]"/>
  </connection>
  <connection id="3" keepAlive="1" name="Abfrage - Table 0 (3)" description="Verbindung mit der Abfrage 'Table 0 (3)' in der Arbeitsmappe." type="5" refreshedVersion="6" background="1" saveData="1">
    <dbPr connection="Provider=Microsoft.Mashup.OleDb.1;Data Source=$Workbook$;Location=&quot;Table 0 (3)&quot;;Extended Properties=&quot;&quot;" command="SELECT * FROM [Table 0 (3)]"/>
  </connection>
  <connection id="4" keepAlive="1" name="Abfrage - Table 0 (4)" description="Verbindung mit der Abfrage 'Table 0 (4)' in der Arbeitsmappe." type="5" refreshedVersion="6" background="1" saveData="1">
    <dbPr connection="Provider=Microsoft.Mashup.OleDb.1;Data Source=$Workbook$;Location=&quot;Table 0 (4)&quot;;Extended Properties=&quot;&quot;" command="SELECT * FROM [Table 0 (4)]"/>
  </connection>
  <connection id="5" keepAlive="1" name="Abfrage - Table 0 (5)" description="Verbindung mit der Abfrage 'Table 0 (5)' in der Arbeitsmappe." type="5" refreshedVersion="6" background="1" saveData="1">
    <dbPr connection="Provider=Microsoft.Mashup.OleDb.1;Data Source=$Workbook$;Location=&quot;Table 0 (5)&quot;;Extended Properties=&quot;&quot;" command="SELECT * FROM [Table 0 (5)]"/>
  </connection>
  <connection id="6" keepAlive="1" name="Abfrage - Table 0 (6)" description="Verbindung mit der Abfrage 'Table 0 (6)' in der Arbeitsmappe." type="5" refreshedVersion="6" background="1" saveData="1">
    <dbPr connection="Provider=Microsoft.Mashup.OleDb.1;Data Source=$Workbook$;Location=&quot;Table 0 (6)&quot;;Extended Properties=&quot;&quot;" command="SELECT * FROM [Table 0 (6)]"/>
  </connection>
  <connection id="7" keepAlive="1" name="Abfrage - Table 0 (7)" description="Verbindung mit der Abfrage 'Table 0 (7)' in der Arbeitsmappe." type="5" refreshedVersion="6" background="1" saveData="1">
    <dbPr connection="Provider=Microsoft.Mashup.OleDb.1;Data Source=$Workbook$;Location=&quot;Table 0 (7)&quot;;Extended Properties=&quot;&quot;" command="SELECT * FROM [Table 0 (7)]"/>
  </connection>
  <connection id="8" keepAlive="1" name="Abfrage - Table 0 (8)" description="Verbindung mit der Abfrage 'Table 0 (8)' in der Arbeitsmappe." type="5" refreshedVersion="6" background="1" saveData="1">
    <dbPr connection="Provider=Microsoft.Mashup.OleDb.1;Data Source=$Workbook$;Location=&quot;Table 0 (8)&quot;;Extended Properties=&quot;&quot;" command="SELECT * FROM [Table 0 (8)]"/>
  </connection>
  <connection id="9" keepAlive="1" name="Abfrage - Table 0 (9)" description="Verbindung mit der Abfrage 'Table 0 (9)' in der Arbeitsmappe." type="5" refreshedVersion="6" background="1" saveData="1">
    <dbPr connection="Provider=Microsoft.Mashup.OleDb.1;Data Source=$Workbook$;Location=&quot;Table 0 (9)&quot;;Extended Properties=&quot;&quot;" command="SELECT * FROM [Table 0 (9)]"/>
  </connection>
  <connection id="10" keepAlive="1" name="Abfrage - Table 1" description="Verbindung mit der Abfrage 'Table 1' in der Arbeitsmappe." type="5" refreshedVersion="6" background="1">
    <dbPr connection="Provider=Microsoft.Mashup.OleDb.1;Data Source=$Workbook$;Location=&quot;Table 1&quot;;Extended Properties=&quot;&quot;" command="SELECT * FROM [Table 1]"/>
  </connection>
</connections>
</file>

<file path=xl/sharedStrings.xml><?xml version="1.0" encoding="utf-8"?>
<sst xmlns="http://schemas.openxmlformats.org/spreadsheetml/2006/main" count="1443" uniqueCount="621">
  <si>
    <t>Number Of Games</t>
  </si>
  <si>
    <t>Home goals</t>
  </si>
  <si>
    <t>Away goals</t>
  </si>
  <si>
    <t>column B</t>
  </si>
  <si>
    <t>column A</t>
  </si>
  <si>
    <t>Number of Games</t>
  </si>
  <si>
    <t>Index</t>
  </si>
  <si>
    <t>Sum</t>
  </si>
  <si>
    <t>Checksums</t>
  </si>
  <si>
    <t>Max</t>
  </si>
  <si>
    <t>occurence</t>
  </si>
  <si>
    <t>Import</t>
  </si>
  <si>
    <t>reverse result</t>
  </si>
  <si>
    <t>exclude double values</t>
  </si>
  <si>
    <t>reduce information</t>
  </si>
  <si>
    <t>Min</t>
  </si>
  <si>
    <t>Checksum</t>
  </si>
  <si>
    <t>% frequency</t>
  </si>
  <si>
    <t>cum. %</t>
  </si>
  <si>
    <t>Result</t>
  </si>
  <si>
    <t>Top 66%</t>
  </si>
  <si>
    <t>new WM split</t>
  </si>
  <si>
    <t>Spielstand</t>
  </si>
  <si>
    <t>Anteil</t>
  </si>
  <si>
    <t>Anzahl</t>
  </si>
  <si>
    <t>mögliche Verteilung Spielstände WM2018</t>
  </si>
  <si>
    <t>Rang</t>
  </si>
  <si>
    <t>Team</t>
  </si>
  <si>
    <t>ISO</t>
  </si>
  <si>
    <t>Punkte</t>
  </si>
  <si>
    <t>Deutschland</t>
  </si>
  <si>
    <t>GER</t>
  </si>
  <si>
    <t/>
  </si>
  <si>
    <t>Brasilien</t>
  </si>
  <si>
    <t>BRA</t>
  </si>
  <si>
    <t>Belgien</t>
  </si>
  <si>
    <t>BEL</t>
  </si>
  <si>
    <t>Portugal</t>
  </si>
  <si>
    <t>POR</t>
  </si>
  <si>
    <t>Argentinien</t>
  </si>
  <si>
    <t>ARG</t>
  </si>
  <si>
    <t>Schweiz</t>
  </si>
  <si>
    <t>SUI</t>
  </si>
  <si>
    <t>Frankreich</t>
  </si>
  <si>
    <t>FRA</t>
  </si>
  <si>
    <t>Spanien</t>
  </si>
  <si>
    <t>ESP</t>
  </si>
  <si>
    <t>Chile</t>
  </si>
  <si>
    <t>CHI</t>
  </si>
  <si>
    <t>Polen</t>
  </si>
  <si>
    <t>POL</t>
  </si>
  <si>
    <t>Peru</t>
  </si>
  <si>
    <t>PER</t>
  </si>
  <si>
    <t>Dänemark</t>
  </si>
  <si>
    <t>DEN</t>
  </si>
  <si>
    <t>England</t>
  </si>
  <si>
    <t>ENG</t>
  </si>
  <si>
    <t>Tunesien</t>
  </si>
  <si>
    <t>TUN</t>
  </si>
  <si>
    <t>Mexiko</t>
  </si>
  <si>
    <t>MEX</t>
  </si>
  <si>
    <t>Kolumbien</t>
  </si>
  <si>
    <t>COL</t>
  </si>
  <si>
    <t>Uruguay</t>
  </si>
  <si>
    <t>URU</t>
  </si>
  <si>
    <t>Kroatien</t>
  </si>
  <si>
    <t>CRO</t>
  </si>
  <si>
    <t>Niederlande</t>
  </si>
  <si>
    <t>NED</t>
  </si>
  <si>
    <t>Italien</t>
  </si>
  <si>
    <t>ITA</t>
  </si>
  <si>
    <t>Wales</t>
  </si>
  <si>
    <t>WAL</t>
  </si>
  <si>
    <t>Island</t>
  </si>
  <si>
    <t>ISL</t>
  </si>
  <si>
    <t>Schweden</t>
  </si>
  <si>
    <t>SWE</t>
  </si>
  <si>
    <t>USA</t>
  </si>
  <si>
    <t>Costa Rica</t>
  </si>
  <si>
    <t>CRC</t>
  </si>
  <si>
    <t>Österreich</t>
  </si>
  <si>
    <t>AUT</t>
  </si>
  <si>
    <t>Nordirland</t>
  </si>
  <si>
    <t>NIR</t>
  </si>
  <si>
    <t>Senegal</t>
  </si>
  <si>
    <t>SEN</t>
  </si>
  <si>
    <t>Slowakei</t>
  </si>
  <si>
    <t>SVK</t>
  </si>
  <si>
    <t>Ukraine</t>
  </si>
  <si>
    <t>UKR</t>
  </si>
  <si>
    <t>Republik Irland</t>
  </si>
  <si>
    <t>IRL</t>
  </si>
  <si>
    <t>Rumänien</t>
  </si>
  <si>
    <t>ROU</t>
  </si>
  <si>
    <t>Paraguay</t>
  </si>
  <si>
    <t>PAR</t>
  </si>
  <si>
    <t>Schottland</t>
  </si>
  <si>
    <t>SCO</t>
  </si>
  <si>
    <t>Serbien</t>
  </si>
  <si>
    <t>SRB</t>
  </si>
  <si>
    <t>IR Iran</t>
  </si>
  <si>
    <t>IRN</t>
  </si>
  <si>
    <t>Türkei</t>
  </si>
  <si>
    <t>TUR</t>
  </si>
  <si>
    <t>Kongo DR</t>
  </si>
  <si>
    <t>COD</t>
  </si>
  <si>
    <t>Venezuela</t>
  </si>
  <si>
    <t>VEN</t>
  </si>
  <si>
    <t>Australien</t>
  </si>
  <si>
    <t>AUS</t>
  </si>
  <si>
    <t>Bosnien und Herzegowina</t>
  </si>
  <si>
    <t>BIH</t>
  </si>
  <si>
    <t>Marokko</t>
  </si>
  <si>
    <t>MAR</t>
  </si>
  <si>
    <t>Montenegro</t>
  </si>
  <si>
    <t>MNE</t>
  </si>
  <si>
    <t>Griechenland</t>
  </si>
  <si>
    <t>GRE</t>
  </si>
  <si>
    <t>Tschechische Republik</t>
  </si>
  <si>
    <t>CZE</t>
  </si>
  <si>
    <t>Ägypten</t>
  </si>
  <si>
    <t>EGY</t>
  </si>
  <si>
    <t>Nigeria</t>
  </si>
  <si>
    <t>NGA</t>
  </si>
  <si>
    <t>Jamaika</t>
  </si>
  <si>
    <t>JAM</t>
  </si>
  <si>
    <t>Norwegen</t>
  </si>
  <si>
    <t>NOR</t>
  </si>
  <si>
    <t>Ungarn</t>
  </si>
  <si>
    <t>HUN</t>
  </si>
  <si>
    <t>Kamerun</t>
  </si>
  <si>
    <t>CMR</t>
  </si>
  <si>
    <t>Ghana</t>
  </si>
  <si>
    <t>GHA</t>
  </si>
  <si>
    <t>Burkina Faso</t>
  </si>
  <si>
    <t>BFA</t>
  </si>
  <si>
    <t>Bulgarien</t>
  </si>
  <si>
    <t>BUL</t>
  </si>
  <si>
    <t>Panama</t>
  </si>
  <si>
    <t>PAN</t>
  </si>
  <si>
    <t>Albanien</t>
  </si>
  <si>
    <t>ALB</t>
  </si>
  <si>
    <t>Bolivien</t>
  </si>
  <si>
    <t>BOL</t>
  </si>
  <si>
    <t>Kap Verde</t>
  </si>
  <si>
    <t>CPV</t>
  </si>
  <si>
    <t>Honduras</t>
  </si>
  <si>
    <t>HON</t>
  </si>
  <si>
    <t>Japan</t>
  </si>
  <si>
    <t>JPN</t>
  </si>
  <si>
    <t>Korea Republik</t>
  </si>
  <si>
    <t>KOR</t>
  </si>
  <si>
    <t>Algerien</t>
  </si>
  <si>
    <t>ALG</t>
  </si>
  <si>
    <t>Finnland</t>
  </si>
  <si>
    <t>FIN</t>
  </si>
  <si>
    <t>Ecuador</t>
  </si>
  <si>
    <t>ECU</t>
  </si>
  <si>
    <t>Slowenien</t>
  </si>
  <si>
    <t>SVN</t>
  </si>
  <si>
    <t>Russland</t>
  </si>
  <si>
    <t>RUS</t>
  </si>
  <si>
    <t>Mali</t>
  </si>
  <si>
    <t>MLI</t>
  </si>
  <si>
    <t>Elfenbeinküste</t>
  </si>
  <si>
    <t>CIV</t>
  </si>
  <si>
    <t>Guinea</t>
  </si>
  <si>
    <t>GUI</t>
  </si>
  <si>
    <t>Saudiarabien</t>
  </si>
  <si>
    <t>KSA</t>
  </si>
  <si>
    <t>Curacao</t>
  </si>
  <si>
    <t>CUW</t>
  </si>
  <si>
    <t>Südafrika</t>
  </si>
  <si>
    <t>RSA</t>
  </si>
  <si>
    <t>China VR</t>
  </si>
  <si>
    <t>CHN</t>
  </si>
  <si>
    <t>Uganda</t>
  </si>
  <si>
    <t>UGA</t>
  </si>
  <si>
    <t>Kirgisische Republik</t>
  </si>
  <si>
    <t>KGZ</t>
  </si>
  <si>
    <t>Syrien</t>
  </si>
  <si>
    <t>SYR</t>
  </si>
  <si>
    <t>EJR Mazedonien</t>
  </si>
  <si>
    <t>MKD</t>
  </si>
  <si>
    <t>Sambia</t>
  </si>
  <si>
    <t>ZAM</t>
  </si>
  <si>
    <t>Belarus</t>
  </si>
  <si>
    <t>BLR</t>
  </si>
  <si>
    <t>Kanada</t>
  </si>
  <si>
    <t>CAN</t>
  </si>
  <si>
    <t>Vereinigte Arabische Emirate</t>
  </si>
  <si>
    <t>UAE</t>
  </si>
  <si>
    <t>Libanon</t>
  </si>
  <si>
    <t>LIB</t>
  </si>
  <si>
    <t>Luxemburg</t>
  </si>
  <si>
    <t>LUX</t>
  </si>
  <si>
    <t>Palästina</t>
  </si>
  <si>
    <t>PLE</t>
  </si>
  <si>
    <t>El Salvador</t>
  </si>
  <si>
    <t>SLV</t>
  </si>
  <si>
    <t>Zypern</t>
  </si>
  <si>
    <t>CYP</t>
  </si>
  <si>
    <t>Oman</t>
  </si>
  <si>
    <t>OMA</t>
  </si>
  <si>
    <t>Usbekistan</t>
  </si>
  <si>
    <t>UZB</t>
  </si>
  <si>
    <t>Irak</t>
  </si>
  <si>
    <t>IRQ</t>
  </si>
  <si>
    <t>Benin</t>
  </si>
  <si>
    <t>BEN</t>
  </si>
  <si>
    <t>Kongo</t>
  </si>
  <si>
    <t>CGO</t>
  </si>
  <si>
    <t>Trinidad und Tobago</t>
  </si>
  <si>
    <t>TRI</t>
  </si>
  <si>
    <t>Gabun</t>
  </si>
  <si>
    <t>GAB</t>
  </si>
  <si>
    <t>Estland</t>
  </si>
  <si>
    <t>EST</t>
  </si>
  <si>
    <t>Färöer</t>
  </si>
  <si>
    <t>FRO</t>
  </si>
  <si>
    <t>Georgien</t>
  </si>
  <si>
    <t>GEO</t>
  </si>
  <si>
    <t>Indien</t>
  </si>
  <si>
    <t>IND</t>
  </si>
  <si>
    <t>Armenien</t>
  </si>
  <si>
    <t>ARM</t>
  </si>
  <si>
    <t>Israel</t>
  </si>
  <si>
    <t>ISR</t>
  </si>
  <si>
    <t>Libyen</t>
  </si>
  <si>
    <t>LBY</t>
  </si>
  <si>
    <t>Katar</t>
  </si>
  <si>
    <t>QAT</t>
  </si>
  <si>
    <t>Sierra Leone</t>
  </si>
  <si>
    <t>SLE</t>
  </si>
  <si>
    <t>Vietnam</t>
  </si>
  <si>
    <t>VIE</t>
  </si>
  <si>
    <t>Guinea-Bissau</t>
  </si>
  <si>
    <t>GNB</t>
  </si>
  <si>
    <t>Mauretanien</t>
  </si>
  <si>
    <t>MTN</t>
  </si>
  <si>
    <t>Mosambik</t>
  </si>
  <si>
    <t>MOZ</t>
  </si>
  <si>
    <t>Namibia</t>
  </si>
  <si>
    <t>NAM</t>
  </si>
  <si>
    <t>Haiti</t>
  </si>
  <si>
    <t>HAI</t>
  </si>
  <si>
    <t>Niger</t>
  </si>
  <si>
    <t>NIG</t>
  </si>
  <si>
    <t>Simbabwe</t>
  </si>
  <si>
    <t>ZIM</t>
  </si>
  <si>
    <t>Madagaskar</t>
  </si>
  <si>
    <t>MAD</t>
  </si>
  <si>
    <t>Korea DVR</t>
  </si>
  <si>
    <t>PRK</t>
  </si>
  <si>
    <t>Kenia</t>
  </si>
  <si>
    <t>KEN</t>
  </si>
  <si>
    <t>Philippinen</t>
  </si>
  <si>
    <t>PHI</t>
  </si>
  <si>
    <t>Zentralafrikanische Republik</t>
  </si>
  <si>
    <t>CTA</t>
  </si>
  <si>
    <t>Bahrain</t>
  </si>
  <si>
    <t>BHR</t>
  </si>
  <si>
    <t>Jordanien</t>
  </si>
  <si>
    <t>JOR</t>
  </si>
  <si>
    <t>Tadschikistan</t>
  </si>
  <si>
    <t>TJK</t>
  </si>
  <si>
    <t>Kasachstan</t>
  </si>
  <si>
    <t>KAZ</t>
  </si>
  <si>
    <t>Malawi</t>
  </si>
  <si>
    <t>MWI</t>
  </si>
  <si>
    <t>Chinese Taipei</t>
  </si>
  <si>
    <t>TPE</t>
  </si>
  <si>
    <t>Thailand</t>
  </si>
  <si>
    <t>THA</t>
  </si>
  <si>
    <t>Ruanda</t>
  </si>
  <si>
    <t>RWA</t>
  </si>
  <si>
    <t>Antigua und Barbuda</t>
  </si>
  <si>
    <t>ATG</t>
  </si>
  <si>
    <t>Jemen</t>
  </si>
  <si>
    <t>YEM</t>
  </si>
  <si>
    <t>St. Kitts und Nevis</t>
  </si>
  <si>
    <t>SKN</t>
  </si>
  <si>
    <t>Aserbaidschan</t>
  </si>
  <si>
    <t>AZE</t>
  </si>
  <si>
    <t>Sudan</t>
  </si>
  <si>
    <t>SDN</t>
  </si>
  <si>
    <t>Turkmenistan</t>
  </si>
  <si>
    <t>TKM</t>
  </si>
  <si>
    <t>Togo</t>
  </si>
  <si>
    <t>TOG</t>
  </si>
  <si>
    <t>Swasiland</t>
  </si>
  <si>
    <t>SWZ</t>
  </si>
  <si>
    <t>Andorra</t>
  </si>
  <si>
    <t>AND</t>
  </si>
  <si>
    <t>Neuseeland</t>
  </si>
  <si>
    <t>NZL</t>
  </si>
  <si>
    <t>Litauen</t>
  </si>
  <si>
    <t>LTU</t>
  </si>
  <si>
    <t>Myanmar</t>
  </si>
  <si>
    <t>MYA</t>
  </si>
  <si>
    <t>Nicaragua</t>
  </si>
  <si>
    <t>NCA</t>
  </si>
  <si>
    <t>Tansania</t>
  </si>
  <si>
    <t>TAN</t>
  </si>
  <si>
    <t>Angola</t>
  </si>
  <si>
    <t>ANG</t>
  </si>
  <si>
    <t>Lettland</t>
  </si>
  <si>
    <t>LVA</t>
  </si>
  <si>
    <t>Guatemala</t>
  </si>
  <si>
    <t>GUA</t>
  </si>
  <si>
    <t>Komoren</t>
  </si>
  <si>
    <t>COM</t>
  </si>
  <si>
    <t>Hongkong</t>
  </si>
  <si>
    <t>HKG</t>
  </si>
  <si>
    <t>Afghanistan</t>
  </si>
  <si>
    <t>AFG</t>
  </si>
  <si>
    <t>Äquatorial-Guinea</t>
  </si>
  <si>
    <t>EQG</t>
  </si>
  <si>
    <t>Äthiopien</t>
  </si>
  <si>
    <t>ETH</t>
  </si>
  <si>
    <t>Burundi</t>
  </si>
  <si>
    <t>BDI</t>
  </si>
  <si>
    <t>Malediven</t>
  </si>
  <si>
    <t>MDV</t>
  </si>
  <si>
    <t>Botsuana</t>
  </si>
  <si>
    <t>BOT</t>
  </si>
  <si>
    <t>Dominikanische Republik</t>
  </si>
  <si>
    <t>DOM</t>
  </si>
  <si>
    <t>Lesotho</t>
  </si>
  <si>
    <t>LES</t>
  </si>
  <si>
    <t>Liberia</t>
  </si>
  <si>
    <t>LBR</t>
  </si>
  <si>
    <t>Kosovo</t>
  </si>
  <si>
    <t>KVX</t>
  </si>
  <si>
    <t>Salomon-Inseln</t>
  </si>
  <si>
    <t>SOL</t>
  </si>
  <si>
    <t>Suriname</t>
  </si>
  <si>
    <t>SUR</t>
  </si>
  <si>
    <t>Südsudan</t>
  </si>
  <si>
    <t>SSD</t>
  </si>
  <si>
    <t>Vanuatu</t>
  </si>
  <si>
    <t>VAN</t>
  </si>
  <si>
    <t>Neukaledonien</t>
  </si>
  <si>
    <t>NCL</t>
  </si>
  <si>
    <t>Puerto Rico</t>
  </si>
  <si>
    <t>PUR</t>
  </si>
  <si>
    <t>Mauritius</t>
  </si>
  <si>
    <t>MRI</t>
  </si>
  <si>
    <t>Barbados</t>
  </si>
  <si>
    <t>BRB</t>
  </si>
  <si>
    <t>Tahiti</t>
  </si>
  <si>
    <t>TAH</t>
  </si>
  <si>
    <t>Indonesien</t>
  </si>
  <si>
    <t>IDN</t>
  </si>
  <si>
    <t>Guyana</t>
  </si>
  <si>
    <t>GUY</t>
  </si>
  <si>
    <t>Nepal</t>
  </si>
  <si>
    <t>NEP</t>
  </si>
  <si>
    <t>Tschad</t>
  </si>
  <si>
    <t>CHA</t>
  </si>
  <si>
    <t>Fidschi</t>
  </si>
  <si>
    <t>FIJ</t>
  </si>
  <si>
    <t>Belize</t>
  </si>
  <si>
    <t>BLZ</t>
  </si>
  <si>
    <t>St. Lucia</t>
  </si>
  <si>
    <t>LCA</t>
  </si>
  <si>
    <t>Kambodscha</t>
  </si>
  <si>
    <t>CAM</t>
  </si>
  <si>
    <t>Malaysia</t>
  </si>
  <si>
    <t>MAS</t>
  </si>
  <si>
    <t>Grenada</t>
  </si>
  <si>
    <t>GRN</t>
  </si>
  <si>
    <t>Singapur</t>
  </si>
  <si>
    <t>SIN</t>
  </si>
  <si>
    <t>Moldawien</t>
  </si>
  <si>
    <t>MDA</t>
  </si>
  <si>
    <t>St.Vincent und die Grenadinen</t>
  </si>
  <si>
    <t>VIN</t>
  </si>
  <si>
    <t>Gambia</t>
  </si>
  <si>
    <t>GAM</t>
  </si>
  <si>
    <t>Kuwait</t>
  </si>
  <si>
    <t>KUW</t>
  </si>
  <si>
    <t>Dominica</t>
  </si>
  <si>
    <t>DMA</t>
  </si>
  <si>
    <t>Bermuda</t>
  </si>
  <si>
    <t>BER</t>
  </si>
  <si>
    <t>Laos</t>
  </si>
  <si>
    <t>LAO</t>
  </si>
  <si>
    <t>Papua-Neuguinea</t>
  </si>
  <si>
    <t>PNG</t>
  </si>
  <si>
    <t>Liechtenstein</t>
  </si>
  <si>
    <t>LIE</t>
  </si>
  <si>
    <t>Kuba</t>
  </si>
  <si>
    <t>CUB</t>
  </si>
  <si>
    <t>Aruba</t>
  </si>
  <si>
    <t>ARU</t>
  </si>
  <si>
    <t>Bhutan</t>
  </si>
  <si>
    <t>BHU</t>
  </si>
  <si>
    <t>Malta</t>
  </si>
  <si>
    <t>MLT</t>
  </si>
  <si>
    <t>Macau</t>
  </si>
  <si>
    <t>MAC</t>
  </si>
  <si>
    <t>São Tomé und Príncipe</t>
  </si>
  <si>
    <t>STP</t>
  </si>
  <si>
    <t>Mongolei</t>
  </si>
  <si>
    <t>MNG</t>
  </si>
  <si>
    <t>Guam</t>
  </si>
  <si>
    <t>GUM</t>
  </si>
  <si>
    <t>Osttimor</t>
  </si>
  <si>
    <t>TLS</t>
  </si>
  <si>
    <t>Amerikanisch-Samoa</t>
  </si>
  <si>
    <t>ASA</t>
  </si>
  <si>
    <t>Cook-Inseln</t>
  </si>
  <si>
    <t>COK</t>
  </si>
  <si>
    <t>Samoa</t>
  </si>
  <si>
    <t>SAM</t>
  </si>
  <si>
    <t>Brunei Darussalam</t>
  </si>
  <si>
    <t>BRU</t>
  </si>
  <si>
    <t>Seychellen</t>
  </si>
  <si>
    <t>SEY</t>
  </si>
  <si>
    <t>Gibraltar</t>
  </si>
  <si>
    <t>GIB</t>
  </si>
  <si>
    <t>Bangladesch</t>
  </si>
  <si>
    <t>BAN</t>
  </si>
  <si>
    <t>Dschibuti</t>
  </si>
  <si>
    <t>DJI</t>
  </si>
  <si>
    <t>Amerikanische Jungferninseln</t>
  </si>
  <si>
    <t>VIR</t>
  </si>
  <si>
    <t>Montserrat</t>
  </si>
  <si>
    <t>MSR</t>
  </si>
  <si>
    <t>Sri Lanka</t>
  </si>
  <si>
    <t>SRI</t>
  </si>
  <si>
    <t>Turks-und Caicos-Inseln</t>
  </si>
  <si>
    <t>TCA</t>
  </si>
  <si>
    <t>Pakistan</t>
  </si>
  <si>
    <t>PAK</t>
  </si>
  <si>
    <t>Cayman-Inseln</t>
  </si>
  <si>
    <t>CAY</t>
  </si>
  <si>
    <t>San Marino</t>
  </si>
  <si>
    <t>SMR</t>
  </si>
  <si>
    <t>Britische Jungferninseln</t>
  </si>
  <si>
    <t>VGB</t>
  </si>
  <si>
    <t>Anguilla</t>
  </si>
  <si>
    <t>AIA</t>
  </si>
  <si>
    <t>Bahamas</t>
  </si>
  <si>
    <t>BAH</t>
  </si>
  <si>
    <t>Eritrea</t>
  </si>
  <si>
    <t>ERI</t>
  </si>
  <si>
    <t>Somalia</t>
  </si>
  <si>
    <t>SOM</t>
  </si>
  <si>
    <t>Tonga</t>
  </si>
  <si>
    <t>TGA</t>
  </si>
  <si>
    <t>2</t>
  </si>
  <si>
    <t>3</t>
  </si>
  <si>
    <t>Anstoß</t>
  </si>
  <si>
    <t>Anstoß2</t>
  </si>
  <si>
    <t>Ort</t>
  </si>
  <si>
    <t>Grp.</t>
  </si>
  <si>
    <t>Mannsch. I</t>
  </si>
  <si>
    <t>Column1</t>
  </si>
  <si>
    <t>Mannsch. II</t>
  </si>
  <si>
    <t>Erg.</t>
  </si>
  <si>
    <t>Bericht</t>
  </si>
  <si>
    <t>i</t>
  </si>
  <si>
    <t>Do</t>
  </si>
  <si>
    <t>14.06. 17:00</t>
  </si>
  <si>
    <t>Moskau</t>
  </si>
  <si>
    <t>A</t>
  </si>
  <si>
    <t>-</t>
  </si>
  <si>
    <t>Saudi-Arabien</t>
  </si>
  <si>
    <t>-:- (-:-)</t>
  </si>
  <si>
    <t>Fr</t>
  </si>
  <si>
    <t>15.06. 14:00</t>
  </si>
  <si>
    <t>Jekaterinburg</t>
  </si>
  <si>
    <t>15.06. 17:00</t>
  </si>
  <si>
    <t>St. Petersburg</t>
  </si>
  <si>
    <t>B</t>
  </si>
  <si>
    <t>Iran</t>
  </si>
  <si>
    <t>15.06. 20:00</t>
  </si>
  <si>
    <t>Sotschi</t>
  </si>
  <si>
    <t>Sa</t>
  </si>
  <si>
    <t>16.06. 12:00</t>
  </si>
  <si>
    <t>Kasan</t>
  </si>
  <si>
    <t>C</t>
  </si>
  <si>
    <t>16.06. 15:00</t>
  </si>
  <si>
    <t>D</t>
  </si>
  <si>
    <t>16.06. 18:00</t>
  </si>
  <si>
    <t>Saransk</t>
  </si>
  <si>
    <t>16.06. 21:00</t>
  </si>
  <si>
    <t>Kaliningrad</t>
  </si>
  <si>
    <t>So</t>
  </si>
  <si>
    <t>17.06. 14:00</t>
  </si>
  <si>
    <t>Samara</t>
  </si>
  <si>
    <t>E</t>
  </si>
  <si>
    <t>17.06. 17:00</t>
  </si>
  <si>
    <t>F</t>
  </si>
  <si>
    <t>17.06. 20:00</t>
  </si>
  <si>
    <t>Rostow</t>
  </si>
  <si>
    <t>Mo</t>
  </si>
  <si>
    <t>18.06. 14:00</t>
  </si>
  <si>
    <t>Nischni Nowgorod</t>
  </si>
  <si>
    <t>Südkorea</t>
  </si>
  <si>
    <t>18.06. 17:00</t>
  </si>
  <si>
    <t>G</t>
  </si>
  <si>
    <t>18.06. 20:00</t>
  </si>
  <si>
    <t>Wolgograd</t>
  </si>
  <si>
    <t>Di</t>
  </si>
  <si>
    <t>19.06. 14:00</t>
  </si>
  <si>
    <t>H</t>
  </si>
  <si>
    <t>19.06. 17:00</t>
  </si>
  <si>
    <t>19.06. 20:00</t>
  </si>
  <si>
    <t>Mi</t>
  </si>
  <si>
    <t>20.06. 14:00</t>
  </si>
  <si>
    <t>20.06. 17:00</t>
  </si>
  <si>
    <t>20.06. 20:00</t>
  </si>
  <si>
    <t>21.06. 14:00</t>
  </si>
  <si>
    <t>21.06. 17:00</t>
  </si>
  <si>
    <t>21.06. 20:00</t>
  </si>
  <si>
    <t>22.06. 14:00</t>
  </si>
  <si>
    <t>22.06. 17:00</t>
  </si>
  <si>
    <t>22.06. 20:00</t>
  </si>
  <si>
    <t>23.06. 14:00</t>
  </si>
  <si>
    <t>23.06. 17:00</t>
  </si>
  <si>
    <t>23.06. 20:00</t>
  </si>
  <si>
    <t>24.06. 14:00</t>
  </si>
  <si>
    <t>24.06. 17:00</t>
  </si>
  <si>
    <t>24.06. 20:00</t>
  </si>
  <si>
    <t>25.06. 16:00</t>
  </si>
  <si>
    <t>25.06. 20:00</t>
  </si>
  <si>
    <t>26.06. 16:00</t>
  </si>
  <si>
    <t>26.06. 20:00</t>
  </si>
  <si>
    <t>27.06. 16:00</t>
  </si>
  <si>
    <t>27.06. 20:00</t>
  </si>
  <si>
    <t>28.06. 16:00</t>
  </si>
  <si>
    <t>28.06. 20:00</t>
  </si>
  <si>
    <t>1st matchday</t>
  </si>
  <si>
    <t>2nd matchday</t>
  </si>
  <si>
    <t>3rd matchday</t>
  </si>
  <si>
    <t>Punkte Mannsch. I</t>
  </si>
  <si>
    <t>Punkte Mannsch. II</t>
  </si>
  <si>
    <t>alt. Name</t>
  </si>
  <si>
    <t>Difference</t>
  </si>
  <si>
    <t>0:0</t>
  </si>
  <si>
    <t>Vorrunde</t>
  </si>
  <si>
    <t>1:1</t>
  </si>
  <si>
    <t>2:1 | 1:2</t>
  </si>
  <si>
    <t>1:0 | 0:1</t>
  </si>
  <si>
    <t>2:0 | 0:2</t>
  </si>
  <si>
    <t>Tipp</t>
  </si>
  <si>
    <t>1:2</t>
  </si>
  <si>
    <t>1:0</t>
  </si>
  <si>
    <t>2:1</t>
  </si>
  <si>
    <t>2:0</t>
  </si>
  <si>
    <t>0:1</t>
  </si>
  <si>
    <t>0:2</t>
  </si>
  <si>
    <t>Tipp Punkte</t>
  </si>
  <si>
    <t>M I</t>
  </si>
  <si>
    <t>M II</t>
  </si>
  <si>
    <t>Gruppe A</t>
  </si>
  <si>
    <t>Gruppe B</t>
  </si>
  <si>
    <t>Gruppe C</t>
  </si>
  <si>
    <t>Gruppe D</t>
  </si>
  <si>
    <t>Gruppe E</t>
  </si>
  <si>
    <t>Gruppe F</t>
  </si>
  <si>
    <t>Gruppe G</t>
  </si>
  <si>
    <t>Gruppe H</t>
  </si>
  <si>
    <t>Punkte Tipp</t>
  </si>
  <si>
    <t>30.06. 16:00</t>
  </si>
  <si>
    <t>Erster C</t>
  </si>
  <si>
    <t>Zweiter D</t>
  </si>
  <si>
    <t>30.06. 20:00</t>
  </si>
  <si>
    <t>Erster A</t>
  </si>
  <si>
    <t>Zweiter B</t>
  </si>
  <si>
    <t>01.07. 16:00</t>
  </si>
  <si>
    <t>Erster B</t>
  </si>
  <si>
    <t>Zweiter A</t>
  </si>
  <si>
    <t>01.07. 20:00</t>
  </si>
  <si>
    <t>Erster D</t>
  </si>
  <si>
    <t>Zweiter C</t>
  </si>
  <si>
    <t>02.07. 16:00</t>
  </si>
  <si>
    <t>Erster E</t>
  </si>
  <si>
    <t>Zweiter F</t>
  </si>
  <si>
    <t>02.07. 20:00</t>
  </si>
  <si>
    <t>Erster G</t>
  </si>
  <si>
    <t>Zweiter H</t>
  </si>
  <si>
    <t>03.07. 16:00</t>
  </si>
  <si>
    <t>Erster F</t>
  </si>
  <si>
    <t>Zweiter E</t>
  </si>
  <si>
    <t>03.07. 20:00</t>
  </si>
  <si>
    <t>Erster H</t>
  </si>
  <si>
    <t>Zweiter G</t>
  </si>
  <si>
    <t>06.07. 16:00</t>
  </si>
  <si>
    <t>Sieger AF1</t>
  </si>
  <si>
    <t>Sieger AF 2</t>
  </si>
  <si>
    <t>06.07. 20:00</t>
  </si>
  <si>
    <t>Sieger AF 5</t>
  </si>
  <si>
    <t>Sieger AF 6</t>
  </si>
  <si>
    <t>07.07. 16:00</t>
  </si>
  <si>
    <t>Sieger AF 7</t>
  </si>
  <si>
    <t>Sieger AF 8</t>
  </si>
  <si>
    <t>07.07. 20:00</t>
  </si>
  <si>
    <t>Sieger AF 3</t>
  </si>
  <si>
    <t>Sieger AF 4</t>
  </si>
  <si>
    <t>10.07. 20:00</t>
  </si>
  <si>
    <t>Sieger VF 1</t>
  </si>
  <si>
    <t>Sieger VF 2</t>
  </si>
  <si>
    <t>11.07. 20:00</t>
  </si>
  <si>
    <t>Sieger VF 3</t>
  </si>
  <si>
    <t>Sieger VF 4</t>
  </si>
  <si>
    <t>14.07. 16:00</t>
  </si>
  <si>
    <t>Verlierer Halbfi.</t>
  </si>
  <si>
    <t>15.07. 17:00</t>
  </si>
  <si>
    <t>Sieger Halbfinal.</t>
  </si>
  <si>
    <t>TIPP</t>
  </si>
  <si>
    <t>MI</t>
  </si>
  <si>
    <t>MII</t>
  </si>
  <si>
    <t>Tore</t>
  </si>
  <si>
    <t>Punkte tatsächlich</t>
  </si>
  <si>
    <t>Anzahl Spiele</t>
  </si>
  <si>
    <t>Spiele WM</t>
  </si>
  <si>
    <t>Die häufigsten Spielstände in der Fußball Saison 2017/18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</si>
</sst>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11"/>
      <color theme="0" tint="-0.499984740745262"/>
      <name val="Arial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0" fontId="4" fillId="0" borderId="0"/>
  </cellStyleXfs>
  <cellXfs count="36">
    <xf numFmtId="0" fontId="0" fillId="0" borderId="0" xfId="0"/>
    <xf numFmtId="0" fontId="0" fillId="0" borderId="0" xfId="0" applyNumberFormat="1"/>
    <xf numFmtId="0" fontId="0" fillId="2" borderId="0" xfId="0" applyFill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1"/>
    <xf numFmtId="0" fontId="4" fillId="0" borderId="0" xfId="1" applyNumberFormat="1"/>
    <xf numFmtId="0" fontId="0" fillId="5" borderId="0" xfId="0" applyFill="1"/>
    <xf numFmtId="0" fontId="2" fillId="0" borderId="0" xfId="0" applyFont="1"/>
    <xf numFmtId="20" fontId="2" fillId="0" borderId="0" xfId="0" quotePrefix="1" applyNumberFormat="1" applyFont="1"/>
    <xf numFmtId="0" fontId="2" fillId="0" borderId="0" xfId="0" quotePrefix="1" applyFont="1"/>
    <xf numFmtId="0" fontId="2" fillId="5" borderId="0" xfId="0" applyFont="1" applyFill="1"/>
    <xf numFmtId="0" fontId="2" fillId="3" borderId="0" xfId="0" applyFont="1" applyFill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6" borderId="0" xfId="0" applyNumberFormat="1" applyFill="1"/>
    <xf numFmtId="0" fontId="0" fillId="6" borderId="0" xfId="0" applyFill="1"/>
    <xf numFmtId="0" fontId="2" fillId="6" borderId="0" xfId="0" quotePrefix="1" applyFont="1" applyFill="1"/>
    <xf numFmtId="0" fontId="2" fillId="6" borderId="0" xfId="0" applyFont="1" applyFill="1"/>
    <xf numFmtId="0" fontId="0" fillId="0" borderId="0" xfId="0" applyFont="1"/>
    <xf numFmtId="9" fontId="0" fillId="0" borderId="0" xfId="0" applyNumberFormat="1" applyFont="1"/>
    <xf numFmtId="1" fontId="0" fillId="0" borderId="0" xfId="0" applyNumberFormat="1" applyFont="1"/>
    <xf numFmtId="1" fontId="0" fillId="0" borderId="0" xfId="0" applyNumberFormat="1" applyFont="1" applyAlignment="1">
      <alignment wrapText="1"/>
    </xf>
    <xf numFmtId="2" fontId="0" fillId="0" borderId="0" xfId="0" applyNumberFormat="1" applyFont="1"/>
    <xf numFmtId="0" fontId="0" fillId="0" borderId="1" xfId="0" applyFont="1" applyBorder="1" applyAlignment="1">
      <alignment horizontal="center"/>
    </xf>
    <xf numFmtId="9" fontId="0" fillId="0" borderId="1" xfId="0" applyNumberFormat="1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164" fontId="0" fillId="0" borderId="0" xfId="0" applyNumberFormat="1" applyFont="1"/>
    <xf numFmtId="3" fontId="0" fillId="0" borderId="0" xfId="0" applyNumberFormat="1" applyFont="1"/>
    <xf numFmtId="3" fontId="0" fillId="0" borderId="0" xfId="0" applyNumberFormat="1"/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0" fillId="7" borderId="0" xfId="0" applyFill="1"/>
  </cellXfs>
  <cellStyles count="2">
    <cellStyle name="Standard" xfId="0" builtinId="0"/>
    <cellStyle name="Standard 2" xfId="1"/>
  </cellStyles>
  <dxfs count="91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0CAA7"/>
      <color rgb="FF6E5936"/>
      <color rgb="FF948A54"/>
      <color rgb="FFFF0066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image" Target="../media/image2.png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'Spielstände Häufigkeit'!$A$1</c:f>
          <c:strCache>
            <c:ptCount val="1"/>
            <c:pt idx="0">
              <c:v>Die häufigsten Spielstände in der Fußball Saison 2017/18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'Spielstände Häufigkeit'!$D$3</c:f>
              <c:strCache>
                <c:ptCount val="1"/>
                <c:pt idx="0">
                  <c:v>Anzahl Spiele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  <c:pictureStackUnit val="1000"/>
          </c:pictureOptions>
          <c:dPt>
            <c:idx val="5"/>
            <c:invertIfNegative val="1"/>
            <c:bubble3D val="0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>
                <a:noFill/>
              </a:ln>
              <a:effectLst/>
            </c:spPr>
            <c:pictureOptions>
              <c:pictureFormat val="stackScale"/>
              <c:pictureStackUnit val="1000"/>
            </c:pictureOptions>
            <c:extLst>
              <c:ext xmlns:c16="http://schemas.microsoft.com/office/drawing/2014/chart" uri="{C3380CC4-5D6E-409C-BE32-E72D297353CC}">
                <c16:uniqueId val="{00000001-C5ED-4A04-A273-211F66EB3D5B}"/>
              </c:ext>
            </c:extLst>
          </c:dPt>
          <c:dPt>
            <c:idx val="6"/>
            <c:invertIfNegative val="0"/>
            <c:bubble3D val="0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>
                <a:noFill/>
              </a:ln>
              <a:effectLst/>
            </c:spPr>
            <c:pictureOptions>
              <c:pictureFormat val="stackScale"/>
              <c:pictureStackUnit val="1000"/>
            </c:pictureOptions>
            <c:extLst>
              <c:ext xmlns:c16="http://schemas.microsoft.com/office/drawing/2014/chart" uri="{C3380CC4-5D6E-409C-BE32-E72D297353CC}">
                <c16:uniqueId val="{00000002-C5ED-4A04-A273-211F66EB3D5B}"/>
              </c:ext>
            </c:extLst>
          </c:dPt>
          <c:dPt>
            <c:idx val="7"/>
            <c:invertIfNegative val="0"/>
            <c:bubble3D val="0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>
                <a:noFill/>
              </a:ln>
              <a:effectLst/>
            </c:spPr>
            <c:pictureOptions>
              <c:pictureFormat val="stackScale"/>
              <c:pictureStackUnit val="1000"/>
            </c:pictureOptions>
            <c:extLst>
              <c:ext xmlns:c16="http://schemas.microsoft.com/office/drawing/2014/chart" uri="{C3380CC4-5D6E-409C-BE32-E72D297353CC}">
                <c16:uniqueId val="{00000003-C5ED-4A04-A273-211F66EB3D5B}"/>
              </c:ext>
            </c:extLst>
          </c:dPt>
          <c:dPt>
            <c:idx val="8"/>
            <c:invertIfNegative val="0"/>
            <c:bubble3D val="0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>
                <a:noFill/>
              </a:ln>
              <a:effectLst/>
            </c:spPr>
            <c:pictureOptions>
              <c:pictureFormat val="stackScale"/>
              <c:pictureStackUnit val="1000"/>
            </c:pictureOptions>
            <c:extLst>
              <c:ext xmlns:c16="http://schemas.microsoft.com/office/drawing/2014/chart" uri="{C3380CC4-5D6E-409C-BE32-E72D297353CC}">
                <c16:uniqueId val="{00000004-C5ED-4A04-A273-211F66EB3D5B}"/>
              </c:ext>
            </c:extLst>
          </c:dPt>
          <c:dPt>
            <c:idx val="9"/>
            <c:invertIfNegative val="0"/>
            <c:bubble3D val="0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>
                <a:noFill/>
              </a:ln>
              <a:effectLst/>
            </c:spPr>
            <c:pictureOptions>
              <c:pictureFormat val="stackScale"/>
              <c:pictureStackUnit val="1000"/>
            </c:pictureOptions>
            <c:extLst>
              <c:ext xmlns:c16="http://schemas.microsoft.com/office/drawing/2014/chart" uri="{C3380CC4-5D6E-409C-BE32-E72D297353CC}">
                <c16:uniqueId val="{00000005-C5ED-4A04-A273-211F66EB3D5B}"/>
              </c:ext>
            </c:extLst>
          </c:dPt>
          <c:dPt>
            <c:idx val="10"/>
            <c:invertIfNegative val="0"/>
            <c:bubble3D val="0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>
                <a:noFill/>
              </a:ln>
              <a:effectLst/>
            </c:spPr>
            <c:pictureOptions>
              <c:pictureFormat val="stackScale"/>
              <c:pictureStackUnit val="1000"/>
            </c:pictureOptions>
            <c:extLst>
              <c:ext xmlns:c16="http://schemas.microsoft.com/office/drawing/2014/chart" uri="{C3380CC4-5D6E-409C-BE32-E72D297353CC}">
                <c16:uniqueId val="{00000006-C5ED-4A04-A273-211F66EB3D5B}"/>
              </c:ext>
            </c:extLst>
          </c:dPt>
          <c:dPt>
            <c:idx val="11"/>
            <c:invertIfNegative val="0"/>
            <c:bubble3D val="0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>
                <a:noFill/>
              </a:ln>
              <a:effectLst/>
            </c:spPr>
            <c:pictureOptions>
              <c:pictureFormat val="stackScale"/>
              <c:pictureStackUnit val="1000"/>
            </c:pictureOptions>
            <c:extLst>
              <c:ext xmlns:c16="http://schemas.microsoft.com/office/drawing/2014/chart" uri="{C3380CC4-5D6E-409C-BE32-E72D297353CC}">
                <c16:uniqueId val="{00000007-C5ED-4A04-A273-211F66EB3D5B}"/>
              </c:ext>
            </c:extLst>
          </c:dPt>
          <c:dPt>
            <c:idx val="12"/>
            <c:invertIfNegative val="0"/>
            <c:bubble3D val="0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>
                <a:noFill/>
              </a:ln>
              <a:effectLst/>
            </c:spPr>
            <c:pictureOptions>
              <c:pictureFormat val="stackScale"/>
              <c:pictureStackUnit val="1000"/>
            </c:pictureOptions>
            <c:extLst>
              <c:ext xmlns:c16="http://schemas.microsoft.com/office/drawing/2014/chart" uri="{C3380CC4-5D6E-409C-BE32-E72D297353CC}">
                <c16:uniqueId val="{00000008-C5ED-4A04-A273-211F66EB3D5B}"/>
              </c:ext>
            </c:extLst>
          </c:dPt>
          <c:dPt>
            <c:idx val="13"/>
            <c:invertIfNegative val="0"/>
            <c:bubble3D val="0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>
                <a:noFill/>
              </a:ln>
              <a:effectLst/>
            </c:spPr>
            <c:pictureOptions>
              <c:pictureFormat val="stackScale"/>
              <c:pictureStackUnit val="1000"/>
            </c:pictureOptions>
            <c:extLst>
              <c:ext xmlns:c16="http://schemas.microsoft.com/office/drawing/2014/chart" uri="{C3380CC4-5D6E-409C-BE32-E72D297353CC}">
                <c16:uniqueId val="{00000009-C5ED-4A04-A273-211F66EB3D5B}"/>
              </c:ext>
            </c:extLst>
          </c:dPt>
          <c:dPt>
            <c:idx val="14"/>
            <c:invertIfNegative val="0"/>
            <c:bubble3D val="0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>
                <a:noFill/>
              </a:ln>
              <a:effectLst/>
            </c:spPr>
            <c:pictureOptions>
              <c:pictureFormat val="stackScale"/>
              <c:pictureStackUnit val="1000"/>
            </c:pictureOptions>
            <c:extLst>
              <c:ext xmlns:c16="http://schemas.microsoft.com/office/drawing/2014/chart" uri="{C3380CC4-5D6E-409C-BE32-E72D297353CC}">
                <c16:uniqueId val="{0000000A-C5ED-4A04-A273-211F66EB3D5B}"/>
              </c:ext>
            </c:extLst>
          </c:dPt>
          <c:cat>
            <c:strRef>
              <c:f>'Spielstände Häufigkeit'!$A$4:$A$18</c:f>
              <c:strCache>
                <c:ptCount val="15"/>
                <c:pt idx="0">
                  <c:v>1:0 / 0:1</c:v>
                </c:pt>
                <c:pt idx="1">
                  <c:v>2:1 / 1:2</c:v>
                </c:pt>
                <c:pt idx="2">
                  <c:v>2:0 / 0:2</c:v>
                </c:pt>
                <c:pt idx="3">
                  <c:v>1:1</c:v>
                </c:pt>
                <c:pt idx="4">
                  <c:v>0:0</c:v>
                </c:pt>
                <c:pt idx="5">
                  <c:v>3:0 / 0:3</c:v>
                </c:pt>
                <c:pt idx="6">
                  <c:v>3:1 / 1:3</c:v>
                </c:pt>
                <c:pt idx="7">
                  <c:v>2:2</c:v>
                </c:pt>
                <c:pt idx="8">
                  <c:v>3:2 / 2:3</c:v>
                </c:pt>
                <c:pt idx="9">
                  <c:v>4:0 / 0:4</c:v>
                </c:pt>
                <c:pt idx="10">
                  <c:v>4:1 / 1:4</c:v>
                </c:pt>
                <c:pt idx="11">
                  <c:v>4:2 / 2:4</c:v>
                </c:pt>
                <c:pt idx="12">
                  <c:v>5:0 / 0:5</c:v>
                </c:pt>
                <c:pt idx="13">
                  <c:v>5:1 / 1:5</c:v>
                </c:pt>
                <c:pt idx="14">
                  <c:v>3:3</c:v>
                </c:pt>
              </c:strCache>
            </c:strRef>
          </c:cat>
          <c:val>
            <c:numRef>
              <c:f>'Spielstände Häufigkeit'!$D$4:$D$18</c:f>
              <c:numCache>
                <c:formatCode>#,##0</c:formatCode>
                <c:ptCount val="15"/>
                <c:pt idx="0">
                  <c:v>6159</c:v>
                </c:pt>
                <c:pt idx="1">
                  <c:v>4714</c:v>
                </c:pt>
                <c:pt idx="2">
                  <c:v>3999</c:v>
                </c:pt>
                <c:pt idx="3">
                  <c:v>3817</c:v>
                </c:pt>
                <c:pt idx="4">
                  <c:v>2781</c:v>
                </c:pt>
                <c:pt idx="5">
                  <c:v>2213</c:v>
                </c:pt>
                <c:pt idx="6">
                  <c:v>2137</c:v>
                </c:pt>
                <c:pt idx="7">
                  <c:v>1504</c:v>
                </c:pt>
                <c:pt idx="8">
                  <c:v>1346</c:v>
                </c:pt>
                <c:pt idx="9">
                  <c:v>891</c:v>
                </c:pt>
                <c:pt idx="10">
                  <c:v>852</c:v>
                </c:pt>
                <c:pt idx="11">
                  <c:v>437</c:v>
                </c:pt>
                <c:pt idx="12">
                  <c:v>371</c:v>
                </c:pt>
                <c:pt idx="13">
                  <c:v>289</c:v>
                </c:pt>
                <c:pt idx="14">
                  <c:v>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1C-43B9-8CCB-6D07212DA0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290025808"/>
        <c:axId val="1290030400"/>
      </c:barChart>
      <c:lineChart>
        <c:grouping val="standard"/>
        <c:varyColors val="0"/>
        <c:ser>
          <c:idx val="1"/>
          <c:order val="1"/>
          <c:tx>
            <c:strRef>
              <c:f>'Spielstände Häufigkeit'!$H$3</c:f>
              <c:strCache>
                <c:ptCount val="1"/>
                <c:pt idx="0">
                  <c:v>Spiele WM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cat>
            <c:strRef>
              <c:f>'Spielstände Häufigkeit'!$A$4:$A$18</c:f>
              <c:strCache>
                <c:ptCount val="15"/>
                <c:pt idx="0">
                  <c:v>1:0 / 0:1</c:v>
                </c:pt>
                <c:pt idx="1">
                  <c:v>2:1 / 1:2</c:v>
                </c:pt>
                <c:pt idx="2">
                  <c:v>2:0 / 0:2</c:v>
                </c:pt>
                <c:pt idx="3">
                  <c:v>1:1</c:v>
                </c:pt>
                <c:pt idx="4">
                  <c:v>0:0</c:v>
                </c:pt>
                <c:pt idx="5">
                  <c:v>3:0 / 0:3</c:v>
                </c:pt>
                <c:pt idx="6">
                  <c:v>3:1 / 1:3</c:v>
                </c:pt>
                <c:pt idx="7">
                  <c:v>2:2</c:v>
                </c:pt>
                <c:pt idx="8">
                  <c:v>3:2 / 2:3</c:v>
                </c:pt>
                <c:pt idx="9">
                  <c:v>4:0 / 0:4</c:v>
                </c:pt>
                <c:pt idx="10">
                  <c:v>4:1 / 1:4</c:v>
                </c:pt>
                <c:pt idx="11">
                  <c:v>4:2 / 2:4</c:v>
                </c:pt>
                <c:pt idx="12">
                  <c:v>5:0 / 0:5</c:v>
                </c:pt>
                <c:pt idx="13">
                  <c:v>5:1 / 1:5</c:v>
                </c:pt>
                <c:pt idx="14">
                  <c:v>3:3</c:v>
                </c:pt>
              </c:strCache>
            </c:strRef>
          </c:cat>
          <c:val>
            <c:numRef>
              <c:f>'Spielstände Häufigkeit'!$H$4:$H$18</c:f>
              <c:numCache>
                <c:formatCode>0</c:formatCode>
                <c:ptCount val="15"/>
                <c:pt idx="0">
                  <c:v>12.061689106487147</c:v>
                </c:pt>
                <c:pt idx="1">
                  <c:v>9.2318237454100363</c:v>
                </c:pt>
                <c:pt idx="2">
                  <c:v>7.8315789473684214</c:v>
                </c:pt>
                <c:pt idx="3">
                  <c:v>7.4751529987760099</c:v>
                </c:pt>
                <c:pt idx="4">
                  <c:v>5.4462668298653609</c:v>
                </c:pt>
                <c:pt idx="5">
                  <c:v>4.3339045287637701</c:v>
                </c:pt>
                <c:pt idx="6">
                  <c:v>4.1850673194614441</c:v>
                </c:pt>
                <c:pt idx="7">
                  <c:v>2.9454100367197062</c:v>
                </c:pt>
                <c:pt idx="8">
                  <c:v>2.6359853121175032</c:v>
                </c:pt>
                <c:pt idx="9">
                  <c:v>1.7449204406364749</c:v>
                </c:pt>
                <c:pt idx="10">
                  <c:v>1.6685434516523867</c:v>
                </c:pt>
                <c:pt idx="11">
                  <c:v>0.85581395348837208</c:v>
                </c:pt>
                <c:pt idx="12">
                  <c:v>0.72656058751529984</c:v>
                </c:pt>
                <c:pt idx="13">
                  <c:v>0.56597307221542226</c:v>
                </c:pt>
                <c:pt idx="14">
                  <c:v>0.54051407588739286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1C-43B9-8CCB-6D07212DA0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7269536"/>
        <c:axId val="1287275440"/>
      </c:lineChart>
      <c:catAx>
        <c:axId val="129002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90030400"/>
        <c:crosses val="autoZero"/>
        <c:auto val="1"/>
        <c:lblAlgn val="ctr"/>
        <c:lblOffset val="100"/>
        <c:noMultiLvlLbl val="0"/>
      </c:catAx>
      <c:valAx>
        <c:axId val="1290030400"/>
        <c:scaling>
          <c:orientation val="minMax"/>
          <c:max val="7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'Spielstände Häufigkeit'!$D$3</c:f>
              <c:strCache>
                <c:ptCount val="1"/>
                <c:pt idx="0">
                  <c:v>Anzahl Spiele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90025808"/>
        <c:crosses val="autoZero"/>
        <c:crossBetween val="between"/>
        <c:majorUnit val="1000"/>
      </c:valAx>
      <c:valAx>
        <c:axId val="1287275440"/>
        <c:scaling>
          <c:orientation val="minMax"/>
        </c:scaling>
        <c:delete val="0"/>
        <c:axPos val="r"/>
        <c:title>
          <c:tx>
            <c:strRef>
              <c:f>'Spielstände Häufigkeit'!$H$3</c:f>
              <c:strCache>
                <c:ptCount val="1"/>
                <c:pt idx="0">
                  <c:v>Spiele WM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87269536"/>
        <c:crosses val="max"/>
        <c:crossBetween val="between"/>
      </c:valAx>
      <c:catAx>
        <c:axId val="12872695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872754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6">
        <a:lumMod val="7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bg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bg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/>
              <a:t>Tipp für die Vorrunde nach </a:t>
            </a:r>
          </a:p>
          <a:p>
            <a:pPr algn="l">
              <a:defRPr/>
            </a:pPr>
            <a:r>
              <a:rPr lang="de-DE"/>
              <a:t>Punktedifferenz pro Spiel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'Vorrunde calc.'!$A$1</c:f>
              <c:strCache>
                <c:ptCount val="1"/>
                <c:pt idx="0">
                  <c:v>Difference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accent6">
                  <a:lumMod val="75000"/>
                </a:schemeClr>
              </a:solidFill>
            </a:ln>
            <a:effectLst/>
          </c:spPr>
          <c:invertIfNegative val="0"/>
          <c:val>
            <c:numRef>
              <c:f>'Vorrunde calc.'!$A$2:$A$49</c:f>
              <c:numCache>
                <c:formatCode>#,##0</c:formatCode>
                <c:ptCount val="48"/>
                <c:pt idx="0">
                  <c:v>28</c:v>
                </c:pt>
                <c:pt idx="1">
                  <c:v>45</c:v>
                </c:pt>
                <c:pt idx="2">
                  <c:v>46</c:v>
                </c:pt>
                <c:pt idx="3">
                  <c:v>48</c:v>
                </c:pt>
                <c:pt idx="4">
                  <c:v>52</c:v>
                </c:pt>
                <c:pt idx="5">
                  <c:v>60</c:v>
                </c:pt>
                <c:pt idx="6">
                  <c:v>112</c:v>
                </c:pt>
                <c:pt idx="7">
                  <c:v>119</c:v>
                </c:pt>
                <c:pt idx="8">
                  <c:v>126</c:v>
                </c:pt>
                <c:pt idx="9">
                  <c:v>129</c:v>
                </c:pt>
                <c:pt idx="10">
                  <c:v>143</c:v>
                </c:pt>
                <c:pt idx="11">
                  <c:v>144</c:v>
                </c:pt>
                <c:pt idx="12">
                  <c:v>164</c:v>
                </c:pt>
                <c:pt idx="13">
                  <c:v>191</c:v>
                </c:pt>
                <c:pt idx="14">
                  <c:v>205</c:v>
                </c:pt>
                <c:pt idx="15">
                  <c:v>279</c:v>
                </c:pt>
                <c:pt idx="16">
                  <c:v>293</c:v>
                </c:pt>
                <c:pt idx="17">
                  <c:v>295</c:v>
                </c:pt>
                <c:pt idx="18">
                  <c:v>297</c:v>
                </c:pt>
                <c:pt idx="19">
                  <c:v>306</c:v>
                </c:pt>
                <c:pt idx="20">
                  <c:v>321</c:v>
                </c:pt>
                <c:pt idx="21">
                  <c:v>324</c:v>
                </c:pt>
                <c:pt idx="22">
                  <c:v>334</c:v>
                </c:pt>
                <c:pt idx="23">
                  <c:v>340</c:v>
                </c:pt>
                <c:pt idx="24">
                  <c:v>340</c:v>
                </c:pt>
                <c:pt idx="25">
                  <c:v>354</c:v>
                </c:pt>
                <c:pt idx="26">
                  <c:v>369</c:v>
                </c:pt>
                <c:pt idx="27">
                  <c:v>406</c:v>
                </c:pt>
                <c:pt idx="28">
                  <c:v>435</c:v>
                </c:pt>
                <c:pt idx="29">
                  <c:v>437</c:v>
                </c:pt>
                <c:pt idx="30">
                  <c:v>447</c:v>
                </c:pt>
                <c:pt idx="31">
                  <c:v>461</c:v>
                </c:pt>
                <c:pt idx="32">
                  <c:v>465</c:v>
                </c:pt>
                <c:pt idx="33">
                  <c:v>466</c:v>
                </c:pt>
                <c:pt idx="34">
                  <c:v>481</c:v>
                </c:pt>
                <c:pt idx="35">
                  <c:v>483</c:v>
                </c:pt>
                <c:pt idx="36">
                  <c:v>488</c:v>
                </c:pt>
                <c:pt idx="37">
                  <c:v>525</c:v>
                </c:pt>
                <c:pt idx="38">
                  <c:v>526</c:v>
                </c:pt>
                <c:pt idx="39">
                  <c:v>531</c:v>
                </c:pt>
                <c:pt idx="40">
                  <c:v>579</c:v>
                </c:pt>
                <c:pt idx="41">
                  <c:v>590</c:v>
                </c:pt>
                <c:pt idx="42">
                  <c:v>619</c:v>
                </c:pt>
                <c:pt idx="43">
                  <c:v>625</c:v>
                </c:pt>
                <c:pt idx="44">
                  <c:v>644</c:v>
                </c:pt>
                <c:pt idx="45">
                  <c:v>652</c:v>
                </c:pt>
                <c:pt idx="46">
                  <c:v>771</c:v>
                </c:pt>
                <c:pt idx="47">
                  <c:v>1013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3D-4B65-AB76-BEEE413EF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301629272"/>
        <c:axId val="1301629600"/>
      </c:barChart>
      <c:catAx>
        <c:axId val="13016292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Anzahl Spiele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01629600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301629600"/>
        <c:scaling>
          <c:orientation val="minMax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Punkte</a:t>
                </a:r>
              </a:p>
            </c:rich>
          </c:tx>
          <c:layout>
            <c:manualLayout>
              <c:xMode val="edge"/>
              <c:yMode val="edge"/>
              <c:x val="0.1"/>
              <c:y val="0.813614756488772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01629272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accent6">
        <a:lumMod val="7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bg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76201</xdr:colOff>
      <xdr:row>17</xdr:row>
      <xdr:rowOff>133350</xdr:rowOff>
    </xdr:from>
    <xdr:to>
      <xdr:col>18</xdr:col>
      <xdr:colOff>47625</xdr:colOff>
      <xdr:row>27</xdr:row>
      <xdr:rowOff>152399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9DF7AD7-BC75-4EB9-9BE8-618EF0F3AB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9</xdr:col>
      <xdr:colOff>0</xdr:colOff>
      <xdr:row>16</xdr:row>
      <xdr:rowOff>28575</xdr:rowOff>
    </xdr:to>
    <xdr:graphicFrame macro="">
      <xdr:nvGraphicFramePr>
        <xdr:cNvPr id="19" name="Diagramm 18">
          <a:extLst>
            <a:ext uri="{FF2B5EF4-FFF2-40B4-BE49-F238E27FC236}">
              <a16:creationId xmlns:a16="http://schemas.microsoft.com/office/drawing/2014/main" id="{A08F5BED-0C9C-422F-908A-14CF82C7FB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4</xdr:col>
      <xdr:colOff>133350</xdr:colOff>
      <xdr:row>9</xdr:row>
      <xdr:rowOff>171450</xdr:rowOff>
    </xdr:from>
    <xdr:ext cx="380810" cy="254557"/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4FD6ECFF-333F-48A7-AE22-3B150B051E04}"/>
            </a:ext>
          </a:extLst>
        </xdr:cNvPr>
        <xdr:cNvSpPr txBox="1"/>
      </xdr:nvSpPr>
      <xdr:spPr>
        <a:xfrm>
          <a:off x="3486150" y="1800225"/>
          <a:ext cx="380810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11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0:0</a:t>
          </a:r>
        </a:p>
      </xdr:txBody>
    </xdr:sp>
    <xdr:clientData/>
  </xdr:oneCellAnchor>
  <xdr:oneCellAnchor>
    <xdr:from>
      <xdr:col>4</xdr:col>
      <xdr:colOff>647700</xdr:colOff>
      <xdr:row>8</xdr:row>
      <xdr:rowOff>152400</xdr:rowOff>
    </xdr:from>
    <xdr:ext cx="380810" cy="254557"/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CC60FD7E-2A84-4026-829E-C0ED3DD07A21}"/>
            </a:ext>
          </a:extLst>
        </xdr:cNvPr>
        <xdr:cNvSpPr txBox="1"/>
      </xdr:nvSpPr>
      <xdr:spPr>
        <a:xfrm>
          <a:off x="4000500" y="1600200"/>
          <a:ext cx="380810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11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1:1</a:t>
          </a:r>
        </a:p>
      </xdr:txBody>
    </xdr:sp>
    <xdr:clientData/>
  </xdr:oneCellAnchor>
  <xdr:oneCellAnchor>
    <xdr:from>
      <xdr:col>5</xdr:col>
      <xdr:colOff>352425</xdr:colOff>
      <xdr:row>7</xdr:row>
      <xdr:rowOff>76200</xdr:rowOff>
    </xdr:from>
    <xdr:ext cx="691921" cy="254557"/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DBA0CE66-0017-43AD-91B5-1687A57F7529}"/>
            </a:ext>
          </a:extLst>
        </xdr:cNvPr>
        <xdr:cNvSpPr txBox="1"/>
      </xdr:nvSpPr>
      <xdr:spPr>
        <a:xfrm>
          <a:off x="4543425" y="1343025"/>
          <a:ext cx="69192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11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1:2 | 2:1</a:t>
          </a:r>
        </a:p>
      </xdr:txBody>
    </xdr:sp>
    <xdr:clientData/>
  </xdr:oneCellAnchor>
  <xdr:oneCellAnchor>
    <xdr:from>
      <xdr:col>6</xdr:col>
      <xdr:colOff>428625</xdr:colOff>
      <xdr:row>6</xdr:row>
      <xdr:rowOff>19050</xdr:rowOff>
    </xdr:from>
    <xdr:ext cx="691921" cy="254557"/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FDA0A18B-1414-41A7-8A96-5A55C07747DC}"/>
            </a:ext>
          </a:extLst>
        </xdr:cNvPr>
        <xdr:cNvSpPr txBox="1"/>
      </xdr:nvSpPr>
      <xdr:spPr>
        <a:xfrm>
          <a:off x="5457825" y="1104900"/>
          <a:ext cx="69192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11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1:0 | 0:1</a:t>
          </a:r>
        </a:p>
      </xdr:txBody>
    </xdr:sp>
    <xdr:clientData/>
  </xdr:oneCellAnchor>
  <xdr:oneCellAnchor>
    <xdr:from>
      <xdr:col>7</xdr:col>
      <xdr:colOff>381000</xdr:colOff>
      <xdr:row>4</xdr:row>
      <xdr:rowOff>123825</xdr:rowOff>
    </xdr:from>
    <xdr:ext cx="691921" cy="254557"/>
    <xdr:sp macro="" textlink="">
      <xdr:nvSpPr>
        <xdr:cNvPr id="12" name="Textfeld 11">
          <a:extLst>
            <a:ext uri="{FF2B5EF4-FFF2-40B4-BE49-F238E27FC236}">
              <a16:creationId xmlns:a16="http://schemas.microsoft.com/office/drawing/2014/main" id="{190CFBA8-E949-48F9-9759-89172F9A906E}"/>
            </a:ext>
          </a:extLst>
        </xdr:cNvPr>
        <xdr:cNvSpPr txBox="1"/>
      </xdr:nvSpPr>
      <xdr:spPr>
        <a:xfrm>
          <a:off x="6248400" y="847725"/>
          <a:ext cx="69192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11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2:0 | 0:2</a:t>
          </a:r>
        </a:p>
      </xdr:txBody>
    </xdr:sp>
    <xdr:clientData/>
  </xdr:oneCellAnchor>
  <xdr:twoCellAnchor>
    <xdr:from>
      <xdr:col>4</xdr:col>
      <xdr:colOff>609600</xdr:colOff>
      <xdr:row>9</xdr:row>
      <xdr:rowOff>123825</xdr:rowOff>
    </xdr:from>
    <xdr:to>
      <xdr:col>4</xdr:col>
      <xdr:colOff>609600</xdr:colOff>
      <xdr:row>12</xdr:row>
      <xdr:rowOff>120900</xdr:rowOff>
    </xdr:to>
    <xdr:cxnSp macro="">
      <xdr:nvCxnSpPr>
        <xdr:cNvPr id="3" name="Gerader Verbinder 2">
          <a:extLst>
            <a:ext uri="{FF2B5EF4-FFF2-40B4-BE49-F238E27FC236}">
              <a16:creationId xmlns:a16="http://schemas.microsoft.com/office/drawing/2014/main" id="{CCC02AF5-3903-4CBE-AF00-5991872D650C}"/>
            </a:ext>
          </a:extLst>
        </xdr:cNvPr>
        <xdr:cNvCxnSpPr/>
      </xdr:nvCxnSpPr>
      <xdr:spPr>
        <a:xfrm>
          <a:off x="3962400" y="1752600"/>
          <a:ext cx="0" cy="540000"/>
        </a:xfrm>
        <a:prstGeom prst="line">
          <a:avLst/>
        </a:prstGeom>
        <a:ln>
          <a:solidFill>
            <a:schemeClr val="bg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323850</xdr:colOff>
      <xdr:row>8</xdr:row>
      <xdr:rowOff>66675</xdr:rowOff>
    </xdr:from>
    <xdr:to>
      <xdr:col>5</xdr:col>
      <xdr:colOff>323850</xdr:colOff>
      <xdr:row>11</xdr:row>
      <xdr:rowOff>63750</xdr:rowOff>
    </xdr:to>
    <xdr:cxnSp macro="">
      <xdr:nvCxnSpPr>
        <xdr:cNvPr id="15" name="Gerader Verbinder 14">
          <a:extLst>
            <a:ext uri="{FF2B5EF4-FFF2-40B4-BE49-F238E27FC236}">
              <a16:creationId xmlns:a16="http://schemas.microsoft.com/office/drawing/2014/main" id="{8101CC4B-400A-4763-9D8E-5DA976CB2843}"/>
            </a:ext>
          </a:extLst>
        </xdr:cNvPr>
        <xdr:cNvCxnSpPr/>
      </xdr:nvCxnSpPr>
      <xdr:spPr>
        <a:xfrm>
          <a:off x="4514850" y="1514475"/>
          <a:ext cx="0" cy="540000"/>
        </a:xfrm>
        <a:prstGeom prst="line">
          <a:avLst/>
        </a:prstGeom>
        <a:ln>
          <a:solidFill>
            <a:schemeClr val="bg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266700</xdr:colOff>
      <xdr:row>6</xdr:row>
      <xdr:rowOff>171450</xdr:rowOff>
    </xdr:from>
    <xdr:to>
      <xdr:col>6</xdr:col>
      <xdr:colOff>266700</xdr:colOff>
      <xdr:row>9</xdr:row>
      <xdr:rowOff>168525</xdr:rowOff>
    </xdr:to>
    <xdr:cxnSp macro="">
      <xdr:nvCxnSpPr>
        <xdr:cNvPr id="16" name="Gerader Verbinder 15">
          <a:extLst>
            <a:ext uri="{FF2B5EF4-FFF2-40B4-BE49-F238E27FC236}">
              <a16:creationId xmlns:a16="http://schemas.microsoft.com/office/drawing/2014/main" id="{11ED9625-62CF-4E83-A7DA-5DA176782839}"/>
            </a:ext>
          </a:extLst>
        </xdr:cNvPr>
        <xdr:cNvCxnSpPr/>
      </xdr:nvCxnSpPr>
      <xdr:spPr>
        <a:xfrm>
          <a:off x="5295900" y="1257300"/>
          <a:ext cx="0" cy="540000"/>
        </a:xfrm>
        <a:prstGeom prst="line">
          <a:avLst/>
        </a:prstGeom>
        <a:ln>
          <a:solidFill>
            <a:schemeClr val="bg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419100</xdr:colOff>
      <xdr:row>5</xdr:row>
      <xdr:rowOff>38100</xdr:rowOff>
    </xdr:from>
    <xdr:to>
      <xdr:col>7</xdr:col>
      <xdr:colOff>419100</xdr:colOff>
      <xdr:row>8</xdr:row>
      <xdr:rowOff>35175</xdr:rowOff>
    </xdr:to>
    <xdr:cxnSp macro="">
      <xdr:nvCxnSpPr>
        <xdr:cNvPr id="17" name="Gerader Verbinder 16">
          <a:extLst>
            <a:ext uri="{FF2B5EF4-FFF2-40B4-BE49-F238E27FC236}">
              <a16:creationId xmlns:a16="http://schemas.microsoft.com/office/drawing/2014/main" id="{041482C1-8936-4664-8639-31112959908E}"/>
            </a:ext>
          </a:extLst>
        </xdr:cNvPr>
        <xdr:cNvCxnSpPr/>
      </xdr:nvCxnSpPr>
      <xdr:spPr>
        <a:xfrm>
          <a:off x="6286500" y="942975"/>
          <a:ext cx="0" cy="540000"/>
        </a:xfrm>
        <a:prstGeom prst="line">
          <a:avLst/>
        </a:prstGeom>
        <a:ln>
          <a:solidFill>
            <a:schemeClr val="bg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queryTables/queryTable1.xml><?xml version="1.0" encoding="utf-8"?>
<queryTable xmlns="http://schemas.openxmlformats.org/spreadsheetml/2006/main" name="ExterneDaten_1" removeDataOnSave="1" connectionId="10" autoFormatId="16" applyNumberFormats="0" applyBorderFormats="0" applyFontFormats="0" applyPatternFormats="0" applyAlignmentFormats="0" applyWidthHeightFormats="0">
  <queryTableRefresh nextId="10" unboundColumnsLeft="1">
    <queryTableFields count="4">
      <queryTableField id="8" dataBound="0" tableColumnId="6"/>
      <queryTableField id="4" name="Final Scoreline.1" tableColumnId="4"/>
      <queryTableField id="5" name="Final Scoreline.2" tableColumnId="5"/>
      <queryTableField id="2" name="Number Of Games" tableColumnId="2"/>
    </queryTableFields>
  </queryTableRefresh>
</queryTable>
</file>

<file path=xl/queryTables/queryTable10.xml><?xml version="1.0" encoding="utf-8"?>
<queryTable xmlns="http://schemas.openxmlformats.org/spreadsheetml/2006/main" name="ExterneDaten_7" connectionId="9" autoFormatId="16" applyNumberFormats="0" applyBorderFormats="0" applyFontFormats="0" applyPatternFormats="0" applyAlignmentFormats="0" applyWidthHeightFormats="0">
  <queryTableRefresh nextId="11">
    <queryTableFields count="10">
      <queryTableField id="1" name="Anstoß" tableColumnId="1"/>
      <queryTableField id="2" name="Anstoß2" tableColumnId="2"/>
      <queryTableField id="3" name="Ort" tableColumnId="3"/>
      <queryTableField id="4" name="Mannsch. I" tableColumnId="4"/>
      <queryTableField id="5" name="Column1" tableColumnId="5"/>
      <queryTableField id="6" name="Mannsch. II" tableColumnId="6"/>
      <queryTableField id="7" name="Erg." tableColumnId="7"/>
      <queryTableField id="8" name="Bericht" tableColumnId="8"/>
      <queryTableField id="9" name="i" tableColumnId="9"/>
      <queryTableField id="10" name="2" tableColumnId="10"/>
    </queryTableFields>
  </queryTableRefresh>
</queryTable>
</file>

<file path=xl/queryTables/queryTable2.xml><?xml version="1.0" encoding="utf-8"?>
<queryTable xmlns="http://schemas.openxmlformats.org/spreadsheetml/2006/main" name="ExterneDaten_1" connectionId="1" autoFormatId="16" applyNumberFormats="0" applyBorderFormats="0" applyFontFormats="0" applyPatternFormats="0" applyAlignmentFormats="0" applyWidthHeightFormats="0">
  <queryTableRefresh nextId="22">
    <queryTableFields count="4">
      <queryTableField id="2" name="2" tableColumnId="2"/>
      <queryTableField id="3" name="3" tableColumnId="3"/>
      <queryTableField id="5" name="5" tableColumnId="5"/>
      <queryTableField id="21" name="6.1" tableColumnId="1"/>
    </queryTableFields>
    <queryTableDeletedFields count="2">
      <deletedField name="Column1"/>
      <deletedField name="4"/>
    </queryTableDeletedFields>
  </queryTableRefresh>
</queryTable>
</file>

<file path=xl/queryTables/queryTable3.xml><?xml version="1.0" encoding="utf-8"?>
<queryTable xmlns="http://schemas.openxmlformats.org/spreadsheetml/2006/main" name="ExterneDaten_1" connectionId="2" autoFormatId="16" applyNumberFormats="0" applyBorderFormats="0" applyFontFormats="0" applyPatternFormats="0" applyAlignmentFormats="0" applyWidthHeightFormats="0">
  <queryTableRefresh nextId="13" unboundColumnsRight="1">
    <queryTableFields count="12">
      <queryTableField id="1" name="Anstoß" tableColumnId="1"/>
      <queryTableField id="2" name="Anstoß2" tableColumnId="2"/>
      <queryTableField id="3" name="Ort" tableColumnId="3"/>
      <queryTableField id="4" name="Grp." tableColumnId="4"/>
      <queryTableField id="5" name="Mannsch. I" tableColumnId="5"/>
      <queryTableField id="6" name="Column1" tableColumnId="6"/>
      <queryTableField id="7" name="Mannsch. II" tableColumnId="7"/>
      <queryTableField id="8" name="Erg." tableColumnId="8"/>
      <queryTableField id="9" name="Bericht" tableColumnId="9"/>
      <queryTableField id="10" name="i" tableColumnId="10"/>
      <queryTableField id="11" name="2" tableColumnId="11"/>
      <queryTableField id="12" dataBound="0" tableColumnId="12"/>
    </queryTableFields>
  </queryTableRefresh>
</queryTable>
</file>

<file path=xl/queryTables/queryTable4.xml><?xml version="1.0" encoding="utf-8"?>
<queryTable xmlns="http://schemas.openxmlformats.org/spreadsheetml/2006/main" name="ExterneDaten_2" connectionId="3" autoFormatId="16" applyNumberFormats="0" applyBorderFormats="0" applyFontFormats="0" applyPatternFormats="0" applyAlignmentFormats="0" applyWidthHeightFormats="0">
  <queryTableRefresh nextId="13" unboundColumnsRight="1">
    <queryTableFields count="12">
      <queryTableField id="1" name="Anstoß" tableColumnId="1"/>
      <queryTableField id="2" name="Anstoß2" tableColumnId="2"/>
      <queryTableField id="3" name="Ort" tableColumnId="3"/>
      <queryTableField id="4" name="Grp." tableColumnId="4"/>
      <queryTableField id="5" name="Mannsch. I" tableColumnId="5"/>
      <queryTableField id="6" name="Column1" tableColumnId="6"/>
      <queryTableField id="7" name="Mannsch. II" tableColumnId="7"/>
      <queryTableField id="8" name="Erg." tableColumnId="8"/>
      <queryTableField id="9" name="Bericht" tableColumnId="9"/>
      <queryTableField id="10" name="i" tableColumnId="10"/>
      <queryTableField id="11" name="2" tableColumnId="11"/>
      <queryTableField id="12" dataBound="0" tableColumnId="12"/>
    </queryTableFields>
  </queryTableRefresh>
</queryTable>
</file>

<file path=xl/queryTables/queryTable5.xml><?xml version="1.0" encoding="utf-8"?>
<queryTable xmlns="http://schemas.openxmlformats.org/spreadsheetml/2006/main" name="ExterneDaten_3" connectionId="4" autoFormatId="16" applyNumberFormats="0" applyBorderFormats="0" applyFontFormats="0" applyPatternFormats="0" applyAlignmentFormats="0" applyWidthHeightFormats="0">
  <queryTableRefresh nextId="13" unboundColumnsRight="1">
    <queryTableFields count="12">
      <queryTableField id="1" name="Anstoß" tableColumnId="1"/>
      <queryTableField id="2" name="Anstoß2" tableColumnId="2"/>
      <queryTableField id="3" name="Ort" tableColumnId="3"/>
      <queryTableField id="4" name="Grp." tableColumnId="4"/>
      <queryTableField id="5" name="Mannsch. I" tableColumnId="5"/>
      <queryTableField id="6" name="Column1" tableColumnId="6"/>
      <queryTableField id="7" name="Mannsch. II" tableColumnId="7"/>
      <queryTableField id="8" name="Erg." tableColumnId="8"/>
      <queryTableField id="9" name="Bericht" tableColumnId="9"/>
      <queryTableField id="10" name="i" tableColumnId="10"/>
      <queryTableField id="11" name="2" tableColumnId="11"/>
      <queryTableField id="12" dataBound="0" tableColumnId="12"/>
    </queryTableFields>
  </queryTableRefresh>
</queryTable>
</file>

<file path=xl/queryTables/queryTable6.xml><?xml version="1.0" encoding="utf-8"?>
<queryTable xmlns="http://schemas.openxmlformats.org/spreadsheetml/2006/main" name="ExterneDaten_3" connectionId="5" autoFormatId="16" applyNumberFormats="0" applyBorderFormats="0" applyFontFormats="0" applyPatternFormats="0" applyAlignmentFormats="0" applyWidthHeightFormats="0">
  <queryTableRefresh nextId="11">
    <queryTableFields count="10">
      <queryTableField id="1" name="Anstoß" tableColumnId="1"/>
      <queryTableField id="2" name="Anstoß2" tableColumnId="2"/>
      <queryTableField id="3" name="Ort" tableColumnId="3"/>
      <queryTableField id="4" name="Mannsch. I" tableColumnId="4"/>
      <queryTableField id="5" name="Column1" tableColumnId="5"/>
      <queryTableField id="6" name="Mannsch. II" tableColumnId="6"/>
      <queryTableField id="7" name="Erg." tableColumnId="7"/>
      <queryTableField id="8" name="Bericht" tableColumnId="8"/>
      <queryTableField id="9" name="i" tableColumnId="9"/>
      <queryTableField id="10" name="2" tableColumnId="10"/>
    </queryTableFields>
  </queryTableRefresh>
</queryTable>
</file>

<file path=xl/queryTables/queryTable7.xml><?xml version="1.0" encoding="utf-8"?>
<queryTable xmlns="http://schemas.openxmlformats.org/spreadsheetml/2006/main" name="ExterneDaten_4" connectionId="6" autoFormatId="16" applyNumberFormats="0" applyBorderFormats="0" applyFontFormats="0" applyPatternFormats="0" applyAlignmentFormats="0" applyWidthHeightFormats="0">
  <queryTableRefresh nextId="11">
    <queryTableFields count="10">
      <queryTableField id="1" name="Anstoß" tableColumnId="1"/>
      <queryTableField id="2" name="Anstoß2" tableColumnId="2"/>
      <queryTableField id="3" name="Ort" tableColumnId="3"/>
      <queryTableField id="4" name="Mannsch. I" tableColumnId="4"/>
      <queryTableField id="5" name="Column1" tableColumnId="5"/>
      <queryTableField id="6" name="Mannsch. II" tableColumnId="6"/>
      <queryTableField id="7" name="Erg." tableColumnId="7"/>
      <queryTableField id="8" name="Bericht" tableColumnId="8"/>
      <queryTableField id="9" name="i" tableColumnId="9"/>
      <queryTableField id="10" name="2" tableColumnId="10"/>
    </queryTableFields>
  </queryTableRefresh>
</queryTable>
</file>

<file path=xl/queryTables/queryTable8.xml><?xml version="1.0" encoding="utf-8"?>
<queryTable xmlns="http://schemas.openxmlformats.org/spreadsheetml/2006/main" name="ExterneDaten_5" connectionId="7" autoFormatId="16" applyNumberFormats="0" applyBorderFormats="0" applyFontFormats="0" applyPatternFormats="0" applyAlignmentFormats="0" applyWidthHeightFormats="0">
  <queryTableRefresh nextId="11">
    <queryTableFields count="10">
      <queryTableField id="1" name="Anstoß" tableColumnId="1"/>
      <queryTableField id="2" name="Anstoß2" tableColumnId="2"/>
      <queryTableField id="3" name="Ort" tableColumnId="3"/>
      <queryTableField id="4" name="Mannsch. I" tableColumnId="4"/>
      <queryTableField id="5" name="Column1" tableColumnId="5"/>
      <queryTableField id="6" name="Mannsch. II" tableColumnId="6"/>
      <queryTableField id="7" name="Erg." tableColumnId="7"/>
      <queryTableField id="8" name="Bericht" tableColumnId="8"/>
      <queryTableField id="9" name="i" tableColumnId="9"/>
      <queryTableField id="10" name="2" tableColumnId="10"/>
    </queryTableFields>
  </queryTableRefresh>
</queryTable>
</file>

<file path=xl/queryTables/queryTable9.xml><?xml version="1.0" encoding="utf-8"?>
<queryTable xmlns="http://schemas.openxmlformats.org/spreadsheetml/2006/main" name="ExterneDaten_6" connectionId="8" autoFormatId="16" applyNumberFormats="0" applyBorderFormats="0" applyFontFormats="0" applyPatternFormats="0" applyAlignmentFormats="0" applyWidthHeightFormats="0">
  <queryTableRefresh nextId="11">
    <queryTableFields count="10">
      <queryTableField id="1" name="Anstoß" tableColumnId="1"/>
      <queryTableField id="2" name="Anstoß2" tableColumnId="2"/>
      <queryTableField id="3" name="Ort" tableColumnId="3"/>
      <queryTableField id="4" name="Mannsch. I" tableColumnId="4"/>
      <queryTableField id="5" name="Column1" tableColumnId="5"/>
      <queryTableField id="6" name="Mannsch. II" tableColumnId="6"/>
      <queryTableField id="7" name="Erg." tableColumnId="7"/>
      <queryTableField id="8" name="Bericht" tableColumnId="8"/>
      <queryTableField id="9" name="i" tableColumnId="9"/>
      <queryTableField id="10" name="2" tableColumnId="10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id="1" name="Table_1" displayName="Table_1" ref="A3:D69" tableType="queryTable" totalsRowShown="0">
  <autoFilter ref="A3:D69"/>
  <tableColumns count="4">
    <tableColumn id="6" uniqueName="6" name="Index" queryTableFieldId="8" dataDxfId="88">
      <calculatedColumnFormula>Table_1[[#This Row],[Home goals]]&amp;"-"&amp;Table_1[[#This Row],[Away goals]]</calculatedColumnFormula>
    </tableColumn>
    <tableColumn id="4" uniqueName="4" name="Home goals" queryTableFieldId="4"/>
    <tableColumn id="5" uniqueName="5" name="Away goals" queryTableFieldId="5"/>
    <tableColumn id="2" uniqueName="2" name="Number Of Games" queryTableFieldId="2"/>
  </tableColumns>
  <tableStyleInfo name="TableStyleMedium7" showFirstColumn="0" showLastColumn="0" showRowStripes="1" showColumnStripes="0"/>
</table>
</file>

<file path=xl/tables/table10.xml><?xml version="1.0" encoding="utf-8"?>
<table xmlns="http://schemas.openxmlformats.org/spreadsheetml/2006/main" id="10" name="Table_0__9" displayName="Table_0__9" ref="A1:J2" tableType="queryTable" totalsRowShown="0">
  <autoFilter ref="A1:J2"/>
  <tableColumns count="10">
    <tableColumn id="1" uniqueName="1" name="Anstoß" queryTableFieldId="1" dataDxfId="9"/>
    <tableColumn id="2" uniqueName="2" name="Anstoß2" queryTableFieldId="2" dataDxfId="8"/>
    <tableColumn id="3" uniqueName="3" name="Ort" queryTableFieldId="3" dataDxfId="7"/>
    <tableColumn id="4" uniqueName="4" name="Mannsch. I" queryTableFieldId="4" dataDxfId="6"/>
    <tableColumn id="5" uniqueName="5" name="Column1" queryTableFieldId="5" dataDxfId="5"/>
    <tableColumn id="6" uniqueName="6" name="Mannsch. II" queryTableFieldId="6" dataDxfId="4"/>
    <tableColumn id="7" uniqueName="7" name="Erg." queryTableFieldId="7" dataDxfId="3"/>
    <tableColumn id="8" uniqueName="8" name="Bericht" queryTableFieldId="8" dataDxfId="2"/>
    <tableColumn id="9" uniqueName="9" name="i" queryTableFieldId="9" dataDxfId="1"/>
    <tableColumn id="10" uniqueName="10" name="2" queryTableFieldId="10" dataDxfId="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2" name="Table_0" displayName="Table_0" ref="A1:D212" tableType="queryTable" totalsRowShown="0">
  <tableColumns count="4">
    <tableColumn id="2" uniqueName="2" name="Rang" queryTableFieldId="2" dataCellStyle="Standard 2"/>
    <tableColumn id="3" uniqueName="3" name="Team" queryTableFieldId="3" dataDxfId="87" dataCellStyle="Standard 2"/>
    <tableColumn id="5" uniqueName="5" name="ISO" queryTableFieldId="5" dataDxfId="86" dataCellStyle="Standard 2"/>
    <tableColumn id="1" uniqueName="1" name="Punkte" queryTableFieldId="21" dataCellStyle="Standard 2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id="3" name="Table_0__2" displayName="Table_0__2" ref="A2:L18" tableType="queryTable" totalsRowShown="0">
  <autoFilter ref="A2:L18"/>
  <tableColumns count="12">
    <tableColumn id="1" uniqueName="1" name="Anstoß" queryTableFieldId="1" dataDxfId="85"/>
    <tableColumn id="2" uniqueName="2" name="Anstoß2" queryTableFieldId="2" dataDxfId="84"/>
    <tableColumn id="3" uniqueName="3" name="Ort" queryTableFieldId="3" dataDxfId="83"/>
    <tableColumn id="4" uniqueName="4" name="Grp." queryTableFieldId="4" dataDxfId="82"/>
    <tableColumn id="5" uniqueName="5" name="Mannsch. I" queryTableFieldId="5" dataDxfId="81"/>
    <tableColumn id="6" uniqueName="6" name="Column1" queryTableFieldId="6" dataDxfId="80"/>
    <tableColumn id="7" uniqueName="7" name="Mannsch. II" queryTableFieldId="7" dataDxfId="79"/>
    <tableColumn id="8" uniqueName="8" name="Erg." queryTableFieldId="8" dataDxfId="78"/>
    <tableColumn id="9" uniqueName="9" name="Bericht" queryTableFieldId="9" dataDxfId="77"/>
    <tableColumn id="10" uniqueName="10" name="i" queryTableFieldId="10" dataDxfId="76"/>
    <tableColumn id="11" uniqueName="11" name="2" queryTableFieldId="11" dataDxfId="75"/>
    <tableColumn id="12" uniqueName="12" name="alt. Name" queryTableFieldId="12" dataDxfId="74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id="4" name="Table_0__3" displayName="Table_0__3" ref="A21:L37" tableType="queryTable" totalsRowShown="0">
  <autoFilter ref="A21:L37"/>
  <tableColumns count="12">
    <tableColumn id="1" uniqueName="1" name="Anstoß" queryTableFieldId="1" dataDxfId="73"/>
    <tableColumn id="2" uniqueName="2" name="Anstoß2" queryTableFieldId="2" dataDxfId="72"/>
    <tableColumn id="3" uniqueName="3" name="Ort" queryTableFieldId="3" dataDxfId="71"/>
    <tableColumn id="4" uniqueName="4" name="Grp." queryTableFieldId="4" dataDxfId="70"/>
    <tableColumn id="5" uniqueName="5" name="Mannsch. I" queryTableFieldId="5" dataDxfId="69"/>
    <tableColumn id="6" uniqueName="6" name="Column1" queryTableFieldId="6" dataDxfId="68"/>
    <tableColumn id="7" uniqueName="7" name="Mannsch. II" queryTableFieldId="7" dataDxfId="67"/>
    <tableColumn id="8" uniqueName="8" name="Erg." queryTableFieldId="8" dataDxfId="66"/>
    <tableColumn id="9" uniqueName="9" name="Bericht" queryTableFieldId="9" dataDxfId="65"/>
    <tableColumn id="10" uniqueName="10" name="i" queryTableFieldId="10" dataDxfId="64"/>
    <tableColumn id="11" uniqueName="11" name="2" queryTableFieldId="11" dataDxfId="63"/>
    <tableColumn id="12" uniqueName="12" name="3" queryTableFieldId="12" dataDxfId="62"/>
  </tableColumns>
  <tableStyleInfo name="TableStyleMedium7" showFirstColumn="0" showLastColumn="0" showRowStripes="1" showColumnStripes="0"/>
</table>
</file>

<file path=xl/tables/table5.xml><?xml version="1.0" encoding="utf-8"?>
<table xmlns="http://schemas.openxmlformats.org/spreadsheetml/2006/main" id="5" name="Table_0__4" displayName="Table_0__4" ref="A40:L56" tableType="queryTable" totalsRowShown="0">
  <autoFilter ref="A40:L56"/>
  <tableColumns count="12">
    <tableColumn id="1" uniqueName="1" name="Anstoß" queryTableFieldId="1" dataDxfId="61"/>
    <tableColumn id="2" uniqueName="2" name="Anstoß2" queryTableFieldId="2" dataDxfId="60"/>
    <tableColumn id="3" uniqueName="3" name="Ort" queryTableFieldId="3" dataDxfId="59"/>
    <tableColumn id="4" uniqueName="4" name="Grp." queryTableFieldId="4" dataDxfId="58"/>
    <tableColumn id="5" uniqueName="5" name="Mannsch. I" queryTableFieldId="5" dataDxfId="57"/>
    <tableColumn id="6" uniqueName="6" name="Column1" queryTableFieldId="6" dataDxfId="56"/>
    <tableColumn id="7" uniqueName="7" name="Mannsch. II" queryTableFieldId="7" dataDxfId="55"/>
    <tableColumn id="8" uniqueName="8" name="Erg." queryTableFieldId="8" dataDxfId="54"/>
    <tableColumn id="9" uniqueName="9" name="Bericht" queryTableFieldId="9" dataDxfId="53"/>
    <tableColumn id="10" uniqueName="10" name="i" queryTableFieldId="10" dataDxfId="52"/>
    <tableColumn id="11" uniqueName="11" name="2" queryTableFieldId="11" dataDxfId="51"/>
    <tableColumn id="12" uniqueName="12" name="3" queryTableFieldId="12" dataDxfId="50"/>
  </tableColumns>
  <tableStyleInfo name="TableStyleMedium7" showFirstColumn="0" showLastColumn="0" showRowStripes="1" showColumnStripes="0"/>
</table>
</file>

<file path=xl/tables/table6.xml><?xml version="1.0" encoding="utf-8"?>
<table xmlns="http://schemas.openxmlformats.org/spreadsheetml/2006/main" id="6" name="Table_0__5" displayName="Table_0__5" ref="A1:J9" tableType="queryTable" totalsRowShown="0">
  <autoFilter ref="A1:J9"/>
  <tableColumns count="10">
    <tableColumn id="1" uniqueName="1" name="Anstoß" queryTableFieldId="1" dataDxfId="49"/>
    <tableColumn id="2" uniqueName="2" name="Anstoß2" queryTableFieldId="2" dataDxfId="48"/>
    <tableColumn id="3" uniqueName="3" name="Ort" queryTableFieldId="3" dataDxfId="47"/>
    <tableColumn id="4" uniqueName="4" name="Mannsch. I" queryTableFieldId="4" dataDxfId="46"/>
    <tableColumn id="5" uniqueName="5" name="Column1" queryTableFieldId="5" dataDxfId="45"/>
    <tableColumn id="6" uniqueName="6" name="Mannsch. II" queryTableFieldId="6" dataDxfId="44"/>
    <tableColumn id="7" uniqueName="7" name="Erg." queryTableFieldId="7" dataDxfId="43"/>
    <tableColumn id="8" uniqueName="8" name="Bericht" queryTableFieldId="8" dataDxfId="42"/>
    <tableColumn id="9" uniqueName="9" name="i" queryTableFieldId="9" dataDxfId="41"/>
    <tableColumn id="10" uniqueName="10" name="2" queryTableFieldId="10" dataDxfId="40"/>
  </tableColumns>
  <tableStyleInfo name="TableStyleMedium7" showFirstColumn="0" showLastColumn="0" showRowStripes="1" showColumnStripes="0"/>
</table>
</file>

<file path=xl/tables/table7.xml><?xml version="1.0" encoding="utf-8"?>
<table xmlns="http://schemas.openxmlformats.org/spreadsheetml/2006/main" id="7" name="Table_0__6" displayName="Table_0__6" ref="A1:J5" tableType="queryTable" totalsRowShown="0">
  <autoFilter ref="A1:J5"/>
  <tableColumns count="10">
    <tableColumn id="1" uniqueName="1" name="Anstoß" queryTableFieldId="1" dataDxfId="39"/>
    <tableColumn id="2" uniqueName="2" name="Anstoß2" queryTableFieldId="2" dataDxfId="38"/>
    <tableColumn id="3" uniqueName="3" name="Ort" queryTableFieldId="3" dataDxfId="37"/>
    <tableColumn id="4" uniqueName="4" name="Mannsch. I" queryTableFieldId="4" dataDxfId="36"/>
    <tableColumn id="5" uniqueName="5" name="Column1" queryTableFieldId="5" dataDxfId="35"/>
    <tableColumn id="6" uniqueName="6" name="Mannsch. II" queryTableFieldId="6" dataDxfId="34"/>
    <tableColumn id="7" uniqueName="7" name="Erg." queryTableFieldId="7" dataDxfId="33"/>
    <tableColumn id="8" uniqueName="8" name="Bericht" queryTableFieldId="8" dataDxfId="32"/>
    <tableColumn id="9" uniqueName="9" name="i" queryTableFieldId="9" dataDxfId="31"/>
    <tableColumn id="10" uniqueName="10" name="2" queryTableFieldId="10" dataDxfId="30"/>
  </tableColumns>
  <tableStyleInfo name="TableStyleMedium7" showFirstColumn="0" showLastColumn="0" showRowStripes="1" showColumnStripes="0"/>
</table>
</file>

<file path=xl/tables/table8.xml><?xml version="1.0" encoding="utf-8"?>
<table xmlns="http://schemas.openxmlformats.org/spreadsheetml/2006/main" id="8" name="Table_0__7" displayName="Table_0__7" ref="A1:J3" tableType="queryTable" totalsRowShown="0">
  <autoFilter ref="A1:J3"/>
  <tableColumns count="10">
    <tableColumn id="1" uniqueName="1" name="Anstoß" queryTableFieldId="1" dataDxfId="29"/>
    <tableColumn id="2" uniqueName="2" name="Anstoß2" queryTableFieldId="2" dataDxfId="28"/>
    <tableColumn id="3" uniqueName="3" name="Ort" queryTableFieldId="3" dataDxfId="27"/>
    <tableColumn id="4" uniqueName="4" name="Mannsch. I" queryTableFieldId="4" dataDxfId="26"/>
    <tableColumn id="5" uniqueName="5" name="Column1" queryTableFieldId="5" dataDxfId="25"/>
    <tableColumn id="6" uniqueName="6" name="Mannsch. II" queryTableFieldId="6" dataDxfId="24"/>
    <tableColumn id="7" uniqueName="7" name="Erg." queryTableFieldId="7" dataDxfId="23"/>
    <tableColumn id="8" uniqueName="8" name="Bericht" queryTableFieldId="8" dataDxfId="22"/>
    <tableColumn id="9" uniqueName="9" name="i" queryTableFieldId="9" dataDxfId="21"/>
    <tableColumn id="10" uniqueName="10" name="2" queryTableFieldId="10" dataDxfId="20"/>
  </tableColumns>
  <tableStyleInfo name="TableStyleMedium7" showFirstColumn="0" showLastColumn="0" showRowStripes="1" showColumnStripes="0"/>
</table>
</file>

<file path=xl/tables/table9.xml><?xml version="1.0" encoding="utf-8"?>
<table xmlns="http://schemas.openxmlformats.org/spreadsheetml/2006/main" id="9" name="Table_0__8" displayName="Table_0__8" ref="A1:J2" tableType="queryTable" totalsRowShown="0">
  <autoFilter ref="A1:J2"/>
  <tableColumns count="10">
    <tableColumn id="1" uniqueName="1" name="Anstoß" queryTableFieldId="1" dataDxfId="19"/>
    <tableColumn id="2" uniqueName="2" name="Anstoß2" queryTableFieldId="2" dataDxfId="18"/>
    <tableColumn id="3" uniqueName="3" name="Ort" queryTableFieldId="3" dataDxfId="17"/>
    <tableColumn id="4" uniqueName="4" name="Mannsch. I" queryTableFieldId="4" dataDxfId="16"/>
    <tableColumn id="5" uniqueName="5" name="Column1" queryTableFieldId="5" dataDxfId="15"/>
    <tableColumn id="6" uniqueName="6" name="Mannsch. II" queryTableFieldId="6" dataDxfId="14"/>
    <tableColumn id="7" uniqueName="7" name="Erg." queryTableFieldId="7" dataDxfId="13"/>
    <tableColumn id="8" uniqueName="8" name="Bericht" queryTableFieldId="8" dataDxfId="12"/>
    <tableColumn id="9" uniqueName="9" name="i" queryTableFieldId="9" dataDxfId="11"/>
    <tableColumn id="10" uniqueName="10" name="2" queryTableFieldId="10" dataDxfId="1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69"/>
  <sheetViews>
    <sheetView workbookViewId="0">
      <selection activeCell="N9" sqref="N9"/>
    </sheetView>
  </sheetViews>
  <sheetFormatPr baseColWidth="10" defaultRowHeight="13.5" x14ac:dyDescent="0.35"/>
  <cols>
    <col min="1" max="1" width="7.75" bestFit="1" customWidth="1"/>
    <col min="2" max="2" width="13.25" bestFit="1" customWidth="1"/>
    <col min="3" max="3" width="12.5" bestFit="1" customWidth="1"/>
    <col min="4" max="4" width="19.25" bestFit="1" customWidth="1"/>
    <col min="5" max="5" width="2.125" customWidth="1"/>
    <col min="6" max="6" width="5.125" bestFit="1" customWidth="1"/>
    <col min="7" max="7" width="8.625" bestFit="1" customWidth="1"/>
    <col min="8" max="8" width="8.5" bestFit="1" customWidth="1"/>
    <col min="9" max="9" width="16" bestFit="1" customWidth="1"/>
    <col min="10" max="10" width="2.125" customWidth="1"/>
    <col min="11" max="11" width="5.875" bestFit="1" customWidth="1"/>
    <col min="13" max="13" width="2.625" customWidth="1"/>
    <col min="16" max="16" width="16" bestFit="1" customWidth="1"/>
  </cols>
  <sheetData>
    <row r="1" spans="1:16" x14ac:dyDescent="0.35">
      <c r="A1" t="s">
        <v>11</v>
      </c>
      <c r="E1" s="2"/>
      <c r="F1" t="s">
        <v>12</v>
      </c>
      <c r="J1" s="2"/>
      <c r="K1" t="s">
        <v>13</v>
      </c>
      <c r="M1" s="2"/>
      <c r="N1" t="s">
        <v>14</v>
      </c>
    </row>
    <row r="2" spans="1:16" x14ac:dyDescent="0.35">
      <c r="C2" t="s">
        <v>8</v>
      </c>
      <c r="D2">
        <f>SUM(Table_1[Number Of Games])</f>
        <v>32680</v>
      </c>
      <c r="E2" s="2"/>
      <c r="J2" s="2"/>
      <c r="K2">
        <f>SUM(K4:K69)</f>
        <v>32680</v>
      </c>
      <c r="M2" s="2"/>
    </row>
    <row r="3" spans="1:16" x14ac:dyDescent="0.35">
      <c r="A3" t="s">
        <v>6</v>
      </c>
      <c r="B3" t="s">
        <v>1</v>
      </c>
      <c r="C3" t="s">
        <v>2</v>
      </c>
      <c r="D3" t="s">
        <v>0</v>
      </c>
      <c r="E3" s="2"/>
      <c r="F3" t="s">
        <v>6</v>
      </c>
      <c r="G3" t="s">
        <v>3</v>
      </c>
      <c r="H3" t="s">
        <v>4</v>
      </c>
      <c r="I3" t="s">
        <v>5</v>
      </c>
      <c r="J3" s="2"/>
      <c r="K3" t="s">
        <v>7</v>
      </c>
      <c r="L3" t="s">
        <v>10</v>
      </c>
      <c r="M3" s="2"/>
      <c r="N3" t="s">
        <v>9</v>
      </c>
      <c r="O3" t="s">
        <v>15</v>
      </c>
      <c r="P3" t="s">
        <v>5</v>
      </c>
    </row>
    <row r="4" spans="1:16" x14ac:dyDescent="0.35">
      <c r="A4" t="str">
        <f>Table_1[[#This Row],[Home goals]]&amp;"-"&amp;Table_1[[#This Row],[Away goals]]</f>
        <v>1-1</v>
      </c>
      <c r="B4">
        <v>1</v>
      </c>
      <c r="C4">
        <v>1</v>
      </c>
      <c r="D4">
        <v>3817</v>
      </c>
      <c r="E4" s="2"/>
      <c r="F4" t="str">
        <f t="shared" ref="F4:F35" si="0">G4&amp;"-"&amp;H4</f>
        <v>1-1</v>
      </c>
      <c r="G4">
        <f>C4</f>
        <v>1</v>
      </c>
      <c r="H4">
        <f>B4</f>
        <v>1</v>
      </c>
      <c r="I4">
        <f>IFERROR(VLOOKUP(F4,Table_1[],4,FALSE),0)</f>
        <v>3817</v>
      </c>
      <c r="J4" s="2"/>
      <c r="K4">
        <f>IF(Table_1[[#This Row],[Index]]=F4,Table_1[[#This Row],[Number Of Games]],Table_1[[#This Row],[Number Of Games]]+I4)</f>
        <v>3817</v>
      </c>
      <c r="L4">
        <f>COUNTIF($K$4:$K$69,K4)</f>
        <v>1</v>
      </c>
      <c r="M4" s="2"/>
      <c r="N4">
        <f>MAX(G4,H4)</f>
        <v>1</v>
      </c>
      <c r="O4">
        <f>MIN(G4,H4)</f>
        <v>1</v>
      </c>
      <c r="P4">
        <f>K4</f>
        <v>3817</v>
      </c>
    </row>
    <row r="5" spans="1:16" x14ac:dyDescent="0.35">
      <c r="A5" t="str">
        <f>Table_1[[#This Row],[Home goals]]&amp;"-"&amp;Table_1[[#This Row],[Away goals]]</f>
        <v>1-0</v>
      </c>
      <c r="B5">
        <v>1</v>
      </c>
      <c r="C5">
        <v>0</v>
      </c>
      <c r="D5">
        <v>3567</v>
      </c>
      <c r="E5" s="2"/>
      <c r="F5" t="str">
        <f t="shared" si="0"/>
        <v>0-1</v>
      </c>
      <c r="G5">
        <f t="shared" ref="G5" si="1">C5</f>
        <v>0</v>
      </c>
      <c r="H5">
        <f t="shared" ref="H5" si="2">B5</f>
        <v>1</v>
      </c>
      <c r="I5">
        <f>IFERROR(VLOOKUP(F5,Table_1[],4,FALSE),0)</f>
        <v>2592</v>
      </c>
      <c r="J5" s="2"/>
      <c r="L5">
        <f t="shared" ref="L5:L68" si="3">COUNTIF($K$4:$K$69,K5)</f>
        <v>0</v>
      </c>
      <c r="M5" s="2"/>
      <c r="N5">
        <f t="shared" ref="N5:N68" si="4">MAX(G5,H5)</f>
        <v>1</v>
      </c>
      <c r="O5">
        <f t="shared" ref="O5:O68" si="5">MIN(G5,H5)</f>
        <v>0</v>
      </c>
      <c r="P5">
        <f t="shared" ref="P5:P68" si="6">K5</f>
        <v>0</v>
      </c>
    </row>
    <row r="6" spans="1:16" x14ac:dyDescent="0.35">
      <c r="A6" t="str">
        <f>Table_1[[#This Row],[Home goals]]&amp;"-"&amp;Table_1[[#This Row],[Away goals]]</f>
        <v>0-0</v>
      </c>
      <c r="B6">
        <v>0</v>
      </c>
      <c r="C6">
        <v>0</v>
      </c>
      <c r="D6">
        <v>2781</v>
      </c>
      <c r="E6" s="2"/>
      <c r="F6" t="str">
        <f t="shared" si="0"/>
        <v>0-0</v>
      </c>
      <c r="G6">
        <f t="shared" ref="G6:G37" si="7">C6</f>
        <v>0</v>
      </c>
      <c r="H6">
        <f t="shared" ref="H6:H37" si="8">B6</f>
        <v>0</v>
      </c>
      <c r="I6">
        <f>IFERROR(VLOOKUP(F6,Table_1[],4,FALSE),0)</f>
        <v>2781</v>
      </c>
      <c r="J6" s="2"/>
      <c r="K6">
        <f>IF(Table_1[[#This Row],[Index]]=F6,Table_1[[#This Row],[Number Of Games]],Table_1[[#This Row],[Number Of Games]]+I6)</f>
        <v>2781</v>
      </c>
      <c r="L6">
        <f t="shared" si="3"/>
        <v>1</v>
      </c>
      <c r="M6" s="2"/>
      <c r="N6">
        <f t="shared" si="4"/>
        <v>0</v>
      </c>
      <c r="O6">
        <f t="shared" si="5"/>
        <v>0</v>
      </c>
      <c r="P6">
        <f t="shared" si="6"/>
        <v>2781</v>
      </c>
    </row>
    <row r="7" spans="1:16" x14ac:dyDescent="0.35">
      <c r="A7" t="str">
        <f>Table_1[[#This Row],[Home goals]]&amp;"-"&amp;Table_1[[#This Row],[Away goals]]</f>
        <v>2-1</v>
      </c>
      <c r="B7">
        <v>2</v>
      </c>
      <c r="C7">
        <v>1</v>
      </c>
      <c r="D7">
        <v>2688</v>
      </c>
      <c r="E7" s="2"/>
      <c r="F7" t="str">
        <f t="shared" si="0"/>
        <v>1-2</v>
      </c>
      <c r="G7">
        <f t="shared" si="7"/>
        <v>1</v>
      </c>
      <c r="H7">
        <f t="shared" si="8"/>
        <v>2</v>
      </c>
      <c r="I7">
        <f>IFERROR(VLOOKUP(F7,Table_1[],4,FALSE),0)</f>
        <v>2026</v>
      </c>
      <c r="J7" s="2"/>
      <c r="L7">
        <f t="shared" si="3"/>
        <v>0</v>
      </c>
      <c r="M7" s="2"/>
      <c r="N7">
        <f t="shared" si="4"/>
        <v>2</v>
      </c>
      <c r="O7">
        <f t="shared" si="5"/>
        <v>1</v>
      </c>
      <c r="P7">
        <f t="shared" si="6"/>
        <v>0</v>
      </c>
    </row>
    <row r="8" spans="1:16" x14ac:dyDescent="0.35">
      <c r="A8" t="str">
        <f>Table_1[[#This Row],[Home goals]]&amp;"-"&amp;Table_1[[#This Row],[Away goals]]</f>
        <v>0-1</v>
      </c>
      <c r="B8">
        <v>0</v>
      </c>
      <c r="C8">
        <v>1</v>
      </c>
      <c r="D8">
        <v>2592</v>
      </c>
      <c r="E8" s="2"/>
      <c r="F8" t="str">
        <f t="shared" si="0"/>
        <v>1-0</v>
      </c>
      <c r="G8">
        <f t="shared" si="7"/>
        <v>1</v>
      </c>
      <c r="H8">
        <f t="shared" si="8"/>
        <v>0</v>
      </c>
      <c r="I8">
        <f>IFERROR(VLOOKUP(F8,Table_1[],4,FALSE),0)</f>
        <v>3567</v>
      </c>
      <c r="J8" s="2"/>
      <c r="K8">
        <f>IF(Table_1[[#This Row],[Index]]=F8,Table_1[[#This Row],[Number Of Games]],Table_1[[#This Row],[Number Of Games]]+I8)</f>
        <v>6159</v>
      </c>
      <c r="L8">
        <f t="shared" si="3"/>
        <v>1</v>
      </c>
      <c r="M8" s="2"/>
      <c r="N8">
        <f t="shared" si="4"/>
        <v>1</v>
      </c>
      <c r="O8">
        <f t="shared" si="5"/>
        <v>0</v>
      </c>
      <c r="P8">
        <f t="shared" si="6"/>
        <v>6159</v>
      </c>
    </row>
    <row r="9" spans="1:16" x14ac:dyDescent="0.35">
      <c r="A9" t="str">
        <f>Table_1[[#This Row],[Home goals]]&amp;"-"&amp;Table_1[[#This Row],[Away goals]]</f>
        <v>2-0</v>
      </c>
      <c r="B9">
        <v>2</v>
      </c>
      <c r="C9">
        <v>0</v>
      </c>
      <c r="D9">
        <v>2450</v>
      </c>
      <c r="E9" s="2"/>
      <c r="F9" t="str">
        <f t="shared" si="0"/>
        <v>0-2</v>
      </c>
      <c r="G9">
        <f t="shared" si="7"/>
        <v>0</v>
      </c>
      <c r="H9">
        <f t="shared" si="8"/>
        <v>2</v>
      </c>
      <c r="I9">
        <f>IFERROR(VLOOKUP(F9,Table_1[],4,FALSE),0)</f>
        <v>1549</v>
      </c>
      <c r="J9" s="2"/>
      <c r="L9">
        <f t="shared" si="3"/>
        <v>0</v>
      </c>
      <c r="M9" s="2"/>
      <c r="N9">
        <f t="shared" si="4"/>
        <v>2</v>
      </c>
      <c r="O9">
        <f t="shared" si="5"/>
        <v>0</v>
      </c>
      <c r="P9">
        <f t="shared" si="6"/>
        <v>0</v>
      </c>
    </row>
    <row r="10" spans="1:16" x14ac:dyDescent="0.35">
      <c r="A10" t="str">
        <f>Table_1[[#This Row],[Home goals]]&amp;"-"&amp;Table_1[[#This Row],[Away goals]]</f>
        <v>1-2</v>
      </c>
      <c r="B10">
        <v>1</v>
      </c>
      <c r="C10">
        <v>2</v>
      </c>
      <c r="D10">
        <v>2026</v>
      </c>
      <c r="E10" s="2"/>
      <c r="F10" t="str">
        <f t="shared" si="0"/>
        <v>2-1</v>
      </c>
      <c r="G10">
        <f t="shared" si="7"/>
        <v>2</v>
      </c>
      <c r="H10">
        <f t="shared" si="8"/>
        <v>1</v>
      </c>
      <c r="I10">
        <f>IFERROR(VLOOKUP(F10,Table_1[],4,FALSE),0)</f>
        <v>2688</v>
      </c>
      <c r="J10" s="2"/>
      <c r="K10">
        <f>IF(Table_1[[#This Row],[Index]]=F10,Table_1[[#This Row],[Number Of Games]],Table_1[[#This Row],[Number Of Games]]+I10)</f>
        <v>4714</v>
      </c>
      <c r="L10">
        <f t="shared" si="3"/>
        <v>1</v>
      </c>
      <c r="M10" s="2"/>
      <c r="N10">
        <f t="shared" si="4"/>
        <v>2</v>
      </c>
      <c r="O10">
        <f t="shared" si="5"/>
        <v>1</v>
      </c>
      <c r="P10">
        <f t="shared" si="6"/>
        <v>4714</v>
      </c>
    </row>
    <row r="11" spans="1:16" x14ac:dyDescent="0.35">
      <c r="A11" t="str">
        <f>Table_1[[#This Row],[Home goals]]&amp;"-"&amp;Table_1[[#This Row],[Away goals]]</f>
        <v>0-2</v>
      </c>
      <c r="B11">
        <v>0</v>
      </c>
      <c r="C11">
        <v>2</v>
      </c>
      <c r="D11">
        <v>1549</v>
      </c>
      <c r="E11" s="2"/>
      <c r="F11" t="str">
        <f t="shared" si="0"/>
        <v>2-0</v>
      </c>
      <c r="G11">
        <f t="shared" si="7"/>
        <v>2</v>
      </c>
      <c r="H11">
        <f t="shared" si="8"/>
        <v>0</v>
      </c>
      <c r="I11">
        <f>IFERROR(VLOOKUP(F11,Table_1[],4,FALSE),0)</f>
        <v>2450</v>
      </c>
      <c r="J11" s="2"/>
      <c r="K11">
        <f>IF(Table_1[[#This Row],[Index]]=F11,Table_1[[#This Row],[Number Of Games]],Table_1[[#This Row],[Number Of Games]]+I11)</f>
        <v>3999</v>
      </c>
      <c r="L11">
        <f t="shared" si="3"/>
        <v>1</v>
      </c>
      <c r="M11" s="2"/>
      <c r="N11">
        <f t="shared" si="4"/>
        <v>2</v>
      </c>
      <c r="O11">
        <f t="shared" si="5"/>
        <v>0</v>
      </c>
      <c r="P11">
        <f t="shared" si="6"/>
        <v>3999</v>
      </c>
    </row>
    <row r="12" spans="1:16" x14ac:dyDescent="0.35">
      <c r="A12" t="str">
        <f>Table_1[[#This Row],[Home goals]]&amp;"-"&amp;Table_1[[#This Row],[Away goals]]</f>
        <v>2-2</v>
      </c>
      <c r="B12">
        <v>2</v>
      </c>
      <c r="C12">
        <v>2</v>
      </c>
      <c r="D12">
        <v>1504</v>
      </c>
      <c r="E12" s="2"/>
      <c r="F12" t="str">
        <f t="shared" si="0"/>
        <v>2-2</v>
      </c>
      <c r="G12">
        <f t="shared" si="7"/>
        <v>2</v>
      </c>
      <c r="H12">
        <f t="shared" si="8"/>
        <v>2</v>
      </c>
      <c r="I12">
        <f>IFERROR(VLOOKUP(F12,Table_1[],4,FALSE),0)</f>
        <v>1504</v>
      </c>
      <c r="J12" s="2"/>
      <c r="K12">
        <f>IF(Table_1[[#This Row],[Index]]=F12,Table_1[[#This Row],[Number Of Games]],Table_1[[#This Row],[Number Of Games]]+I12)</f>
        <v>1504</v>
      </c>
      <c r="L12">
        <f t="shared" si="3"/>
        <v>1</v>
      </c>
      <c r="M12" s="2"/>
      <c r="N12">
        <f t="shared" si="4"/>
        <v>2</v>
      </c>
      <c r="O12">
        <f t="shared" si="5"/>
        <v>2</v>
      </c>
      <c r="P12">
        <f t="shared" si="6"/>
        <v>1504</v>
      </c>
    </row>
    <row r="13" spans="1:16" x14ac:dyDescent="0.35">
      <c r="A13" t="str">
        <f>Table_1[[#This Row],[Home goals]]&amp;"-"&amp;Table_1[[#This Row],[Away goals]]</f>
        <v>3-0</v>
      </c>
      <c r="B13">
        <v>3</v>
      </c>
      <c r="C13">
        <v>0</v>
      </c>
      <c r="D13">
        <v>1401</v>
      </c>
      <c r="E13" s="2"/>
      <c r="F13" t="str">
        <f t="shared" si="0"/>
        <v>0-3</v>
      </c>
      <c r="G13">
        <f t="shared" si="7"/>
        <v>0</v>
      </c>
      <c r="H13">
        <f t="shared" si="8"/>
        <v>3</v>
      </c>
      <c r="I13">
        <f>IFERROR(VLOOKUP(F13,Table_1[],4,FALSE),0)</f>
        <v>812</v>
      </c>
      <c r="J13" s="2"/>
      <c r="L13">
        <f t="shared" si="3"/>
        <v>0</v>
      </c>
      <c r="M13" s="2"/>
      <c r="N13">
        <f t="shared" si="4"/>
        <v>3</v>
      </c>
      <c r="O13">
        <f t="shared" si="5"/>
        <v>0</v>
      </c>
      <c r="P13">
        <f t="shared" si="6"/>
        <v>0</v>
      </c>
    </row>
    <row r="14" spans="1:16" x14ac:dyDescent="0.35">
      <c r="A14" t="str">
        <f>Table_1[[#This Row],[Home goals]]&amp;"-"&amp;Table_1[[#This Row],[Away goals]]</f>
        <v>3-1</v>
      </c>
      <c r="B14">
        <v>3</v>
      </c>
      <c r="C14">
        <v>1</v>
      </c>
      <c r="D14">
        <v>1320</v>
      </c>
      <c r="E14" s="2"/>
      <c r="F14" t="str">
        <f t="shared" si="0"/>
        <v>1-3</v>
      </c>
      <c r="G14">
        <f t="shared" si="7"/>
        <v>1</v>
      </c>
      <c r="H14">
        <f t="shared" si="8"/>
        <v>3</v>
      </c>
      <c r="I14">
        <f>IFERROR(VLOOKUP(F14,Table_1[],4,FALSE),0)</f>
        <v>817</v>
      </c>
      <c r="J14" s="2"/>
      <c r="L14">
        <f t="shared" si="3"/>
        <v>0</v>
      </c>
      <c r="M14" s="2"/>
      <c r="N14">
        <f t="shared" si="4"/>
        <v>3</v>
      </c>
      <c r="O14">
        <f t="shared" si="5"/>
        <v>1</v>
      </c>
      <c r="P14">
        <f t="shared" si="6"/>
        <v>0</v>
      </c>
    </row>
    <row r="15" spans="1:16" x14ac:dyDescent="0.35">
      <c r="A15" t="str">
        <f>Table_1[[#This Row],[Home goals]]&amp;"-"&amp;Table_1[[#This Row],[Away goals]]</f>
        <v>1-3</v>
      </c>
      <c r="B15">
        <v>1</v>
      </c>
      <c r="C15">
        <v>3</v>
      </c>
      <c r="D15">
        <v>817</v>
      </c>
      <c r="E15" s="2"/>
      <c r="F15" t="str">
        <f t="shared" si="0"/>
        <v>3-1</v>
      </c>
      <c r="G15">
        <f t="shared" si="7"/>
        <v>3</v>
      </c>
      <c r="H15">
        <f t="shared" si="8"/>
        <v>1</v>
      </c>
      <c r="I15">
        <f>IFERROR(VLOOKUP(F15,Table_1[],4,FALSE),0)</f>
        <v>1320</v>
      </c>
      <c r="J15" s="2"/>
      <c r="K15">
        <f>IF(Table_1[[#This Row],[Index]]=F15,Table_1[[#This Row],[Number Of Games]],Table_1[[#This Row],[Number Of Games]]+I15)</f>
        <v>2137</v>
      </c>
      <c r="L15">
        <f t="shared" si="3"/>
        <v>1</v>
      </c>
      <c r="M15" s="2"/>
      <c r="N15">
        <f t="shared" si="4"/>
        <v>3</v>
      </c>
      <c r="O15">
        <f t="shared" si="5"/>
        <v>1</v>
      </c>
      <c r="P15">
        <f t="shared" si="6"/>
        <v>2137</v>
      </c>
    </row>
    <row r="16" spans="1:16" x14ac:dyDescent="0.35">
      <c r="A16" t="str">
        <f>Table_1[[#This Row],[Home goals]]&amp;"-"&amp;Table_1[[#This Row],[Away goals]]</f>
        <v>0-3</v>
      </c>
      <c r="B16">
        <v>0</v>
      </c>
      <c r="C16">
        <v>3</v>
      </c>
      <c r="D16">
        <v>812</v>
      </c>
      <c r="E16" s="2"/>
      <c r="F16" t="str">
        <f t="shared" si="0"/>
        <v>3-0</v>
      </c>
      <c r="G16">
        <f t="shared" si="7"/>
        <v>3</v>
      </c>
      <c r="H16">
        <f t="shared" si="8"/>
        <v>0</v>
      </c>
      <c r="I16">
        <f>IFERROR(VLOOKUP(F16,Table_1[],4,FALSE),0)</f>
        <v>1401</v>
      </c>
      <c r="J16" s="2"/>
      <c r="K16">
        <f>IF(Table_1[[#This Row],[Index]]=F16,Table_1[[#This Row],[Number Of Games]],Table_1[[#This Row],[Number Of Games]]+I16)</f>
        <v>2213</v>
      </c>
      <c r="L16">
        <f t="shared" si="3"/>
        <v>1</v>
      </c>
      <c r="M16" s="2"/>
      <c r="N16">
        <f t="shared" si="4"/>
        <v>3</v>
      </c>
      <c r="O16">
        <f t="shared" si="5"/>
        <v>0</v>
      </c>
      <c r="P16">
        <f t="shared" si="6"/>
        <v>2213</v>
      </c>
    </row>
    <row r="17" spans="1:16" x14ac:dyDescent="0.35">
      <c r="A17" t="str">
        <f>Table_1[[#This Row],[Home goals]]&amp;"-"&amp;Table_1[[#This Row],[Away goals]]</f>
        <v>3-2</v>
      </c>
      <c r="B17">
        <v>3</v>
      </c>
      <c r="C17">
        <v>2</v>
      </c>
      <c r="D17">
        <v>764</v>
      </c>
      <c r="E17" s="2"/>
      <c r="F17" t="str">
        <f t="shared" si="0"/>
        <v>2-3</v>
      </c>
      <c r="G17">
        <f t="shared" si="7"/>
        <v>2</v>
      </c>
      <c r="H17">
        <f t="shared" si="8"/>
        <v>3</v>
      </c>
      <c r="I17">
        <f>IFERROR(VLOOKUP(F17,Table_1[],4,FALSE),0)</f>
        <v>582</v>
      </c>
      <c r="J17" s="2"/>
      <c r="L17">
        <f t="shared" si="3"/>
        <v>0</v>
      </c>
      <c r="M17" s="2"/>
      <c r="N17">
        <f t="shared" si="4"/>
        <v>3</v>
      </c>
      <c r="O17">
        <f t="shared" si="5"/>
        <v>2</v>
      </c>
      <c r="P17">
        <f t="shared" si="6"/>
        <v>0</v>
      </c>
    </row>
    <row r="18" spans="1:16" x14ac:dyDescent="0.35">
      <c r="A18" t="str">
        <f>Table_1[[#This Row],[Home goals]]&amp;"-"&amp;Table_1[[#This Row],[Away goals]]</f>
        <v>4-0</v>
      </c>
      <c r="B18">
        <v>4</v>
      </c>
      <c r="C18">
        <v>0</v>
      </c>
      <c r="D18">
        <v>615</v>
      </c>
      <c r="E18" s="2"/>
      <c r="F18" t="str">
        <f t="shared" si="0"/>
        <v>0-4</v>
      </c>
      <c r="G18">
        <f t="shared" si="7"/>
        <v>0</v>
      </c>
      <c r="H18">
        <f t="shared" si="8"/>
        <v>4</v>
      </c>
      <c r="I18">
        <f>IFERROR(VLOOKUP(F18,Table_1[],4,FALSE),0)</f>
        <v>276</v>
      </c>
      <c r="J18" s="2"/>
      <c r="L18">
        <f t="shared" si="3"/>
        <v>0</v>
      </c>
      <c r="M18" s="2"/>
      <c r="N18">
        <f t="shared" si="4"/>
        <v>4</v>
      </c>
      <c r="O18">
        <f t="shared" si="5"/>
        <v>0</v>
      </c>
      <c r="P18">
        <f t="shared" si="6"/>
        <v>0</v>
      </c>
    </row>
    <row r="19" spans="1:16" x14ac:dyDescent="0.35">
      <c r="A19" t="str">
        <f>Table_1[[#This Row],[Home goals]]&amp;"-"&amp;Table_1[[#This Row],[Away goals]]</f>
        <v>2-3</v>
      </c>
      <c r="B19">
        <v>2</v>
      </c>
      <c r="C19">
        <v>3</v>
      </c>
      <c r="D19">
        <v>582</v>
      </c>
      <c r="E19" s="2"/>
      <c r="F19" t="str">
        <f t="shared" si="0"/>
        <v>3-2</v>
      </c>
      <c r="G19">
        <f t="shared" si="7"/>
        <v>3</v>
      </c>
      <c r="H19">
        <f t="shared" si="8"/>
        <v>2</v>
      </c>
      <c r="I19">
        <f>IFERROR(VLOOKUP(F19,Table_1[],4,FALSE),0)</f>
        <v>764</v>
      </c>
      <c r="J19" s="2"/>
      <c r="K19">
        <f>IF(Table_1[[#This Row],[Index]]=F19,Table_1[[#This Row],[Number Of Games]],Table_1[[#This Row],[Number Of Games]]+I19)</f>
        <v>1346</v>
      </c>
      <c r="L19">
        <f t="shared" si="3"/>
        <v>1</v>
      </c>
      <c r="M19" s="2"/>
      <c r="N19">
        <f t="shared" si="4"/>
        <v>3</v>
      </c>
      <c r="O19">
        <f t="shared" si="5"/>
        <v>2</v>
      </c>
      <c r="P19">
        <f t="shared" si="6"/>
        <v>1346</v>
      </c>
    </row>
    <row r="20" spans="1:16" x14ac:dyDescent="0.35">
      <c r="A20" t="str">
        <f>Table_1[[#This Row],[Home goals]]&amp;"-"&amp;Table_1[[#This Row],[Away goals]]</f>
        <v>4-1</v>
      </c>
      <c r="B20">
        <v>4</v>
      </c>
      <c r="C20">
        <v>1</v>
      </c>
      <c r="D20">
        <v>541</v>
      </c>
      <c r="E20" s="2"/>
      <c r="F20" t="str">
        <f t="shared" si="0"/>
        <v>1-4</v>
      </c>
      <c r="G20">
        <f t="shared" si="7"/>
        <v>1</v>
      </c>
      <c r="H20">
        <f t="shared" si="8"/>
        <v>4</v>
      </c>
      <c r="I20">
        <f>IFERROR(VLOOKUP(F20,Table_1[],4,FALSE),0)</f>
        <v>311</v>
      </c>
      <c r="J20" s="2"/>
      <c r="L20">
        <f t="shared" si="3"/>
        <v>0</v>
      </c>
      <c r="M20" s="2"/>
      <c r="N20">
        <f t="shared" si="4"/>
        <v>4</v>
      </c>
      <c r="O20">
        <f t="shared" si="5"/>
        <v>1</v>
      </c>
      <c r="P20">
        <f t="shared" si="6"/>
        <v>0</v>
      </c>
    </row>
    <row r="21" spans="1:16" x14ac:dyDescent="0.35">
      <c r="A21" t="str">
        <f>Table_1[[#This Row],[Home goals]]&amp;"-"&amp;Table_1[[#This Row],[Away goals]]</f>
        <v>1-4</v>
      </c>
      <c r="B21">
        <v>1</v>
      </c>
      <c r="C21">
        <v>4</v>
      </c>
      <c r="D21">
        <v>311</v>
      </c>
      <c r="E21" s="2"/>
      <c r="F21" t="str">
        <f t="shared" si="0"/>
        <v>4-1</v>
      </c>
      <c r="G21">
        <f t="shared" si="7"/>
        <v>4</v>
      </c>
      <c r="H21">
        <f t="shared" si="8"/>
        <v>1</v>
      </c>
      <c r="I21">
        <f>IFERROR(VLOOKUP(F21,Table_1[],4,FALSE),0)</f>
        <v>541</v>
      </c>
      <c r="J21" s="2"/>
      <c r="K21">
        <f>IF(Table_1[[#This Row],[Index]]=F21,Table_1[[#This Row],[Number Of Games]],Table_1[[#This Row],[Number Of Games]]+I21)</f>
        <v>852</v>
      </c>
      <c r="L21">
        <f t="shared" si="3"/>
        <v>1</v>
      </c>
      <c r="M21" s="2"/>
      <c r="N21">
        <f t="shared" si="4"/>
        <v>4</v>
      </c>
      <c r="O21">
        <f t="shared" si="5"/>
        <v>1</v>
      </c>
      <c r="P21">
        <f t="shared" si="6"/>
        <v>852</v>
      </c>
    </row>
    <row r="22" spans="1:16" x14ac:dyDescent="0.35">
      <c r="A22" t="str">
        <f>Table_1[[#This Row],[Home goals]]&amp;"-"&amp;Table_1[[#This Row],[Away goals]]</f>
        <v>3-3</v>
      </c>
      <c r="B22">
        <v>3</v>
      </c>
      <c r="C22">
        <v>3</v>
      </c>
      <c r="D22">
        <v>276</v>
      </c>
      <c r="E22" s="2"/>
      <c r="F22" t="str">
        <f t="shared" si="0"/>
        <v>3-3</v>
      </c>
      <c r="G22">
        <f t="shared" si="7"/>
        <v>3</v>
      </c>
      <c r="H22">
        <f t="shared" si="8"/>
        <v>3</v>
      </c>
      <c r="I22">
        <f>IFERROR(VLOOKUP(F22,Table_1[],4,FALSE),0)</f>
        <v>276</v>
      </c>
      <c r="J22" s="2"/>
      <c r="K22">
        <f>IF(Table_1[[#This Row],[Index]]=F22,Table_1[[#This Row],[Number Of Games]],Table_1[[#This Row],[Number Of Games]]+I22)</f>
        <v>276</v>
      </c>
      <c r="L22">
        <f t="shared" si="3"/>
        <v>1</v>
      </c>
      <c r="M22" s="2"/>
      <c r="N22">
        <f t="shared" si="4"/>
        <v>3</v>
      </c>
      <c r="O22">
        <f t="shared" si="5"/>
        <v>3</v>
      </c>
      <c r="P22">
        <f t="shared" si="6"/>
        <v>276</v>
      </c>
    </row>
    <row r="23" spans="1:16" x14ac:dyDescent="0.35">
      <c r="A23" t="str">
        <f>Table_1[[#This Row],[Home goals]]&amp;"-"&amp;Table_1[[#This Row],[Away goals]]</f>
        <v>0-4</v>
      </c>
      <c r="B23">
        <v>0</v>
      </c>
      <c r="C23">
        <v>4</v>
      </c>
      <c r="D23">
        <v>276</v>
      </c>
      <c r="E23" s="2"/>
      <c r="F23" t="str">
        <f t="shared" si="0"/>
        <v>4-0</v>
      </c>
      <c r="G23">
        <f t="shared" si="7"/>
        <v>4</v>
      </c>
      <c r="H23">
        <f t="shared" si="8"/>
        <v>0</v>
      </c>
      <c r="I23">
        <f>IFERROR(VLOOKUP(F23,Table_1[],4,FALSE),0)</f>
        <v>615</v>
      </c>
      <c r="J23" s="2"/>
      <c r="K23">
        <f>IF(Table_1[[#This Row],[Index]]=F23,Table_1[[#This Row],[Number Of Games]],Table_1[[#This Row],[Number Of Games]]+I23)</f>
        <v>891</v>
      </c>
      <c r="L23">
        <f t="shared" si="3"/>
        <v>1</v>
      </c>
      <c r="M23" s="2"/>
      <c r="N23">
        <f t="shared" si="4"/>
        <v>4</v>
      </c>
      <c r="O23">
        <f t="shared" si="5"/>
        <v>0</v>
      </c>
      <c r="P23">
        <f t="shared" si="6"/>
        <v>891</v>
      </c>
    </row>
    <row r="24" spans="1:16" x14ac:dyDescent="0.35">
      <c r="A24" t="str">
        <f>Table_1[[#This Row],[Home goals]]&amp;"-"&amp;Table_1[[#This Row],[Away goals]]</f>
        <v>5-0</v>
      </c>
      <c r="B24">
        <v>5</v>
      </c>
      <c r="C24">
        <v>0</v>
      </c>
      <c r="D24">
        <v>270</v>
      </c>
      <c r="E24" s="2"/>
      <c r="F24" t="str">
        <f t="shared" si="0"/>
        <v>0-5</v>
      </c>
      <c r="G24">
        <f t="shared" si="7"/>
        <v>0</v>
      </c>
      <c r="H24">
        <f t="shared" si="8"/>
        <v>5</v>
      </c>
      <c r="I24">
        <f>IFERROR(VLOOKUP(F24,Table_1[],4,FALSE),0)</f>
        <v>101</v>
      </c>
      <c r="J24" s="2"/>
      <c r="L24">
        <f t="shared" si="3"/>
        <v>0</v>
      </c>
      <c r="M24" s="2"/>
      <c r="N24">
        <f t="shared" si="4"/>
        <v>5</v>
      </c>
      <c r="O24">
        <f t="shared" si="5"/>
        <v>0</v>
      </c>
      <c r="P24">
        <f t="shared" si="6"/>
        <v>0</v>
      </c>
    </row>
    <row r="25" spans="1:16" x14ac:dyDescent="0.35">
      <c r="A25" t="str">
        <f>Table_1[[#This Row],[Home goals]]&amp;"-"&amp;Table_1[[#This Row],[Away goals]]</f>
        <v>4-2</v>
      </c>
      <c r="B25">
        <v>4</v>
      </c>
      <c r="C25">
        <v>2</v>
      </c>
      <c r="D25">
        <v>254</v>
      </c>
      <c r="E25" s="2"/>
      <c r="F25" t="str">
        <f t="shared" si="0"/>
        <v>2-4</v>
      </c>
      <c r="G25">
        <f t="shared" si="7"/>
        <v>2</v>
      </c>
      <c r="H25">
        <f t="shared" si="8"/>
        <v>4</v>
      </c>
      <c r="I25">
        <f>IFERROR(VLOOKUP(F25,Table_1[],4,FALSE),0)</f>
        <v>183</v>
      </c>
      <c r="J25" s="2"/>
      <c r="L25">
        <f t="shared" si="3"/>
        <v>0</v>
      </c>
      <c r="M25" s="2"/>
      <c r="N25">
        <f t="shared" si="4"/>
        <v>4</v>
      </c>
      <c r="O25">
        <f t="shared" si="5"/>
        <v>2</v>
      </c>
      <c r="P25">
        <f t="shared" si="6"/>
        <v>0</v>
      </c>
    </row>
    <row r="26" spans="1:16" x14ac:dyDescent="0.35">
      <c r="A26" t="str">
        <f>Table_1[[#This Row],[Home goals]]&amp;"-"&amp;Table_1[[#This Row],[Away goals]]</f>
        <v>5-1</v>
      </c>
      <c r="B26">
        <v>5</v>
      </c>
      <c r="C26">
        <v>1</v>
      </c>
      <c r="D26">
        <v>207</v>
      </c>
      <c r="E26" s="2"/>
      <c r="F26" t="str">
        <f t="shared" si="0"/>
        <v>1-5</v>
      </c>
      <c r="G26">
        <f t="shared" si="7"/>
        <v>1</v>
      </c>
      <c r="H26">
        <f t="shared" si="8"/>
        <v>5</v>
      </c>
      <c r="I26">
        <f>IFERROR(VLOOKUP(F26,Table_1[],4,FALSE),0)</f>
        <v>82</v>
      </c>
      <c r="J26" s="2"/>
      <c r="L26">
        <f t="shared" si="3"/>
        <v>0</v>
      </c>
      <c r="M26" s="2"/>
      <c r="N26">
        <f t="shared" si="4"/>
        <v>5</v>
      </c>
      <c r="O26">
        <f t="shared" si="5"/>
        <v>1</v>
      </c>
      <c r="P26">
        <f t="shared" si="6"/>
        <v>0</v>
      </c>
    </row>
    <row r="27" spans="1:16" x14ac:dyDescent="0.35">
      <c r="A27" t="str">
        <f>Table_1[[#This Row],[Home goals]]&amp;"-"&amp;Table_1[[#This Row],[Away goals]]</f>
        <v>2-4</v>
      </c>
      <c r="B27">
        <v>2</v>
      </c>
      <c r="C27">
        <v>4</v>
      </c>
      <c r="D27">
        <v>183</v>
      </c>
      <c r="E27" s="2"/>
      <c r="F27" t="str">
        <f t="shared" si="0"/>
        <v>4-2</v>
      </c>
      <c r="G27">
        <f t="shared" si="7"/>
        <v>4</v>
      </c>
      <c r="H27">
        <f t="shared" si="8"/>
        <v>2</v>
      </c>
      <c r="I27">
        <f>IFERROR(VLOOKUP(F27,Table_1[],4,FALSE),0)</f>
        <v>254</v>
      </c>
      <c r="J27" s="2"/>
      <c r="K27">
        <f>IF(Table_1[[#This Row],[Index]]=F27,Table_1[[#This Row],[Number Of Games]],Table_1[[#This Row],[Number Of Games]]+I27)</f>
        <v>437</v>
      </c>
      <c r="L27">
        <f t="shared" si="3"/>
        <v>1</v>
      </c>
      <c r="M27" s="2"/>
      <c r="N27">
        <f t="shared" si="4"/>
        <v>4</v>
      </c>
      <c r="O27">
        <f t="shared" si="5"/>
        <v>2</v>
      </c>
      <c r="P27">
        <f t="shared" si="6"/>
        <v>437</v>
      </c>
    </row>
    <row r="28" spans="1:16" x14ac:dyDescent="0.35">
      <c r="A28" t="str">
        <f>Table_1[[#This Row],[Home goals]]&amp;"-"&amp;Table_1[[#This Row],[Away goals]]</f>
        <v>6-0</v>
      </c>
      <c r="B28">
        <v>6</v>
      </c>
      <c r="C28">
        <v>0</v>
      </c>
      <c r="D28">
        <v>108</v>
      </c>
      <c r="E28" s="2"/>
      <c r="F28" t="str">
        <f t="shared" si="0"/>
        <v>0-6</v>
      </c>
      <c r="G28">
        <f t="shared" si="7"/>
        <v>0</v>
      </c>
      <c r="H28">
        <f t="shared" si="8"/>
        <v>6</v>
      </c>
      <c r="I28">
        <f>IFERROR(VLOOKUP(F28,Table_1[],4,FALSE),0)</f>
        <v>54</v>
      </c>
      <c r="J28" s="2"/>
      <c r="L28">
        <f t="shared" si="3"/>
        <v>0</v>
      </c>
      <c r="M28" s="2"/>
      <c r="N28">
        <f t="shared" si="4"/>
        <v>6</v>
      </c>
      <c r="O28">
        <f t="shared" si="5"/>
        <v>0</v>
      </c>
      <c r="P28">
        <f t="shared" si="6"/>
        <v>0</v>
      </c>
    </row>
    <row r="29" spans="1:16" x14ac:dyDescent="0.35">
      <c r="A29" t="str">
        <f>Table_1[[#This Row],[Home goals]]&amp;"-"&amp;Table_1[[#This Row],[Away goals]]</f>
        <v>0-5</v>
      </c>
      <c r="B29">
        <v>0</v>
      </c>
      <c r="C29">
        <v>5</v>
      </c>
      <c r="D29">
        <v>101</v>
      </c>
      <c r="E29" s="2"/>
      <c r="F29" t="str">
        <f t="shared" si="0"/>
        <v>5-0</v>
      </c>
      <c r="G29">
        <f t="shared" si="7"/>
        <v>5</v>
      </c>
      <c r="H29">
        <f t="shared" si="8"/>
        <v>0</v>
      </c>
      <c r="I29">
        <f>IFERROR(VLOOKUP(F29,Table_1[],4,FALSE),0)</f>
        <v>270</v>
      </c>
      <c r="J29" s="2"/>
      <c r="K29">
        <f>IF(Table_1[[#This Row],[Index]]=F29,Table_1[[#This Row],[Number Of Games]],Table_1[[#This Row],[Number Of Games]]+I29)</f>
        <v>371</v>
      </c>
      <c r="L29">
        <f t="shared" si="3"/>
        <v>1</v>
      </c>
      <c r="M29" s="2"/>
      <c r="N29">
        <f t="shared" si="4"/>
        <v>5</v>
      </c>
      <c r="O29">
        <f t="shared" si="5"/>
        <v>0</v>
      </c>
      <c r="P29">
        <f t="shared" si="6"/>
        <v>371</v>
      </c>
    </row>
    <row r="30" spans="1:16" x14ac:dyDescent="0.35">
      <c r="A30" t="str">
        <f>Table_1[[#This Row],[Home goals]]&amp;"-"&amp;Table_1[[#This Row],[Away goals]]</f>
        <v>4-3</v>
      </c>
      <c r="B30">
        <v>4</v>
      </c>
      <c r="C30">
        <v>3</v>
      </c>
      <c r="D30">
        <v>100</v>
      </c>
      <c r="E30" s="2"/>
      <c r="F30" t="str">
        <f t="shared" si="0"/>
        <v>3-4</v>
      </c>
      <c r="G30">
        <f t="shared" si="7"/>
        <v>3</v>
      </c>
      <c r="H30">
        <f t="shared" si="8"/>
        <v>4</v>
      </c>
      <c r="I30">
        <f>IFERROR(VLOOKUP(F30,Table_1[],4,FALSE),0)</f>
        <v>77</v>
      </c>
      <c r="J30" s="2"/>
      <c r="L30">
        <f t="shared" si="3"/>
        <v>0</v>
      </c>
      <c r="M30" s="2"/>
      <c r="N30">
        <f t="shared" si="4"/>
        <v>4</v>
      </c>
      <c r="O30">
        <f t="shared" si="5"/>
        <v>3</v>
      </c>
      <c r="P30">
        <f t="shared" si="6"/>
        <v>0</v>
      </c>
    </row>
    <row r="31" spans="1:16" x14ac:dyDescent="0.35">
      <c r="A31" t="str">
        <f>Table_1[[#This Row],[Home goals]]&amp;"-"&amp;Table_1[[#This Row],[Away goals]]</f>
        <v>5-2</v>
      </c>
      <c r="B31">
        <v>5</v>
      </c>
      <c r="C31">
        <v>2</v>
      </c>
      <c r="D31">
        <v>83</v>
      </c>
      <c r="E31" s="2"/>
      <c r="F31" t="str">
        <f t="shared" si="0"/>
        <v>2-5</v>
      </c>
      <c r="G31">
        <f t="shared" si="7"/>
        <v>2</v>
      </c>
      <c r="H31">
        <f t="shared" si="8"/>
        <v>5</v>
      </c>
      <c r="I31">
        <f>IFERROR(VLOOKUP(F31,Table_1[],4,FALSE),0)</f>
        <v>68</v>
      </c>
      <c r="J31" s="2"/>
      <c r="L31">
        <f t="shared" si="3"/>
        <v>0</v>
      </c>
      <c r="M31" s="2"/>
      <c r="N31">
        <f t="shared" si="4"/>
        <v>5</v>
      </c>
      <c r="O31">
        <f t="shared" si="5"/>
        <v>2</v>
      </c>
      <c r="P31">
        <f t="shared" si="6"/>
        <v>0</v>
      </c>
    </row>
    <row r="32" spans="1:16" x14ac:dyDescent="0.35">
      <c r="A32" t="str">
        <f>Table_1[[#This Row],[Home goals]]&amp;"-"&amp;Table_1[[#This Row],[Away goals]]</f>
        <v>1-5</v>
      </c>
      <c r="B32">
        <v>1</v>
      </c>
      <c r="C32">
        <v>5</v>
      </c>
      <c r="D32">
        <v>82</v>
      </c>
      <c r="E32" s="2"/>
      <c r="F32" t="str">
        <f t="shared" si="0"/>
        <v>5-1</v>
      </c>
      <c r="G32">
        <f t="shared" si="7"/>
        <v>5</v>
      </c>
      <c r="H32">
        <f t="shared" si="8"/>
        <v>1</v>
      </c>
      <c r="I32">
        <f>IFERROR(VLOOKUP(F32,Table_1[],4,FALSE),0)</f>
        <v>207</v>
      </c>
      <c r="J32" s="2"/>
      <c r="K32">
        <f>IF(Table_1[[#This Row],[Index]]=F32,Table_1[[#This Row],[Number Of Games]],Table_1[[#This Row],[Number Of Games]]+I32)</f>
        <v>289</v>
      </c>
      <c r="L32">
        <f t="shared" si="3"/>
        <v>1</v>
      </c>
      <c r="M32" s="2"/>
      <c r="N32">
        <f t="shared" si="4"/>
        <v>5</v>
      </c>
      <c r="O32">
        <f t="shared" si="5"/>
        <v>1</v>
      </c>
      <c r="P32">
        <f t="shared" si="6"/>
        <v>289</v>
      </c>
    </row>
    <row r="33" spans="1:16" x14ac:dyDescent="0.35">
      <c r="A33" t="str">
        <f>Table_1[[#This Row],[Home goals]]&amp;"-"&amp;Table_1[[#This Row],[Away goals]]</f>
        <v>3-4</v>
      </c>
      <c r="B33">
        <v>3</v>
      </c>
      <c r="C33">
        <v>4</v>
      </c>
      <c r="D33">
        <v>77</v>
      </c>
      <c r="E33" s="2"/>
      <c r="F33" t="str">
        <f t="shared" si="0"/>
        <v>4-3</v>
      </c>
      <c r="G33">
        <f t="shared" si="7"/>
        <v>4</v>
      </c>
      <c r="H33">
        <f t="shared" si="8"/>
        <v>3</v>
      </c>
      <c r="I33">
        <f>IFERROR(VLOOKUP(F33,Table_1[],4,FALSE),0)</f>
        <v>100</v>
      </c>
      <c r="J33" s="2"/>
      <c r="K33">
        <f>IF(Table_1[[#This Row],[Index]]=F33,Table_1[[#This Row],[Number Of Games]],Table_1[[#This Row],[Number Of Games]]+I33)</f>
        <v>177</v>
      </c>
      <c r="L33">
        <f t="shared" si="3"/>
        <v>1</v>
      </c>
      <c r="M33" s="2"/>
      <c r="N33">
        <f t="shared" si="4"/>
        <v>4</v>
      </c>
      <c r="O33">
        <f t="shared" si="5"/>
        <v>3</v>
      </c>
      <c r="P33">
        <f t="shared" si="6"/>
        <v>177</v>
      </c>
    </row>
    <row r="34" spans="1:16" x14ac:dyDescent="0.35">
      <c r="A34" t="str">
        <f>Table_1[[#This Row],[Home goals]]&amp;"-"&amp;Table_1[[#This Row],[Away goals]]</f>
        <v>2-5</v>
      </c>
      <c r="B34">
        <v>2</v>
      </c>
      <c r="C34">
        <v>5</v>
      </c>
      <c r="D34">
        <v>68</v>
      </c>
      <c r="E34" s="2"/>
      <c r="F34" t="str">
        <f t="shared" si="0"/>
        <v>5-2</v>
      </c>
      <c r="G34">
        <f t="shared" si="7"/>
        <v>5</v>
      </c>
      <c r="H34">
        <f t="shared" si="8"/>
        <v>2</v>
      </c>
      <c r="I34">
        <f>IFERROR(VLOOKUP(F34,Table_1[],4,FALSE),0)</f>
        <v>83</v>
      </c>
      <c r="J34" s="2"/>
      <c r="K34">
        <f>IF(Table_1[[#This Row],[Index]]=F34,Table_1[[#This Row],[Number Of Games]],Table_1[[#This Row],[Number Of Games]]+I34)</f>
        <v>151</v>
      </c>
      <c r="L34">
        <f t="shared" si="3"/>
        <v>1</v>
      </c>
      <c r="M34" s="2"/>
      <c r="N34">
        <f t="shared" si="4"/>
        <v>5</v>
      </c>
      <c r="O34">
        <f t="shared" si="5"/>
        <v>2</v>
      </c>
      <c r="P34">
        <f t="shared" si="6"/>
        <v>151</v>
      </c>
    </row>
    <row r="35" spans="1:16" x14ac:dyDescent="0.35">
      <c r="A35" t="str">
        <f>Table_1[[#This Row],[Home goals]]&amp;"-"&amp;Table_1[[#This Row],[Away goals]]</f>
        <v>6-1</v>
      </c>
      <c r="B35">
        <v>6</v>
      </c>
      <c r="C35">
        <v>1</v>
      </c>
      <c r="D35">
        <v>68</v>
      </c>
      <c r="E35" s="2"/>
      <c r="F35" t="str">
        <f t="shared" si="0"/>
        <v>1-6</v>
      </c>
      <c r="G35">
        <f t="shared" si="7"/>
        <v>1</v>
      </c>
      <c r="H35">
        <f t="shared" si="8"/>
        <v>6</v>
      </c>
      <c r="I35">
        <f>IFERROR(VLOOKUP(F35,Table_1[],4,FALSE),0)</f>
        <v>32</v>
      </c>
      <c r="J35" s="2"/>
      <c r="L35">
        <f t="shared" si="3"/>
        <v>0</v>
      </c>
      <c r="M35" s="2"/>
      <c r="N35">
        <f t="shared" si="4"/>
        <v>6</v>
      </c>
      <c r="O35">
        <f t="shared" si="5"/>
        <v>1</v>
      </c>
      <c r="P35">
        <f t="shared" si="6"/>
        <v>0</v>
      </c>
    </row>
    <row r="36" spans="1:16" x14ac:dyDescent="0.35">
      <c r="A36" t="str">
        <f>Table_1[[#This Row],[Home goals]]&amp;"-"&amp;Table_1[[#This Row],[Away goals]]</f>
        <v>0-6</v>
      </c>
      <c r="B36">
        <v>0</v>
      </c>
      <c r="C36">
        <v>6</v>
      </c>
      <c r="D36">
        <v>54</v>
      </c>
      <c r="E36" s="2"/>
      <c r="F36" t="str">
        <f t="shared" ref="F36:F67" si="9">G36&amp;"-"&amp;H36</f>
        <v>6-0</v>
      </c>
      <c r="G36">
        <f t="shared" si="7"/>
        <v>6</v>
      </c>
      <c r="H36">
        <f t="shared" si="8"/>
        <v>0</v>
      </c>
      <c r="I36">
        <f>IFERROR(VLOOKUP(F36,Table_1[],4,FALSE),0)</f>
        <v>108</v>
      </c>
      <c r="J36" s="2"/>
      <c r="K36">
        <f>IF(Table_1[[#This Row],[Index]]=F36,Table_1[[#This Row],[Number Of Games]],Table_1[[#This Row],[Number Of Games]]+I36)</f>
        <v>162</v>
      </c>
      <c r="L36">
        <f t="shared" si="3"/>
        <v>1</v>
      </c>
      <c r="M36" s="2"/>
      <c r="N36">
        <f t="shared" si="4"/>
        <v>6</v>
      </c>
      <c r="O36">
        <f t="shared" si="5"/>
        <v>0</v>
      </c>
      <c r="P36">
        <f t="shared" si="6"/>
        <v>162</v>
      </c>
    </row>
    <row r="37" spans="1:16" x14ac:dyDescent="0.35">
      <c r="A37" t="str">
        <f>Table_1[[#This Row],[Home goals]]&amp;"-"&amp;Table_1[[#This Row],[Away goals]]</f>
        <v>7-0</v>
      </c>
      <c r="B37">
        <v>7</v>
      </c>
      <c r="C37">
        <v>0</v>
      </c>
      <c r="D37">
        <v>51</v>
      </c>
      <c r="E37" s="2"/>
      <c r="F37" t="str">
        <f t="shared" si="9"/>
        <v>0-7</v>
      </c>
      <c r="G37">
        <f t="shared" si="7"/>
        <v>0</v>
      </c>
      <c r="H37">
        <f t="shared" si="8"/>
        <v>7</v>
      </c>
      <c r="I37">
        <f>IFERROR(VLOOKUP(F37,Table_1[],4,FALSE),0)</f>
        <v>12</v>
      </c>
      <c r="J37" s="2"/>
      <c r="L37">
        <f t="shared" si="3"/>
        <v>0</v>
      </c>
      <c r="M37" s="2"/>
      <c r="N37">
        <f t="shared" si="4"/>
        <v>7</v>
      </c>
      <c r="O37">
        <f t="shared" si="5"/>
        <v>0</v>
      </c>
      <c r="P37">
        <f t="shared" si="6"/>
        <v>0</v>
      </c>
    </row>
    <row r="38" spans="1:16" x14ac:dyDescent="0.35">
      <c r="A38" t="str">
        <f>Table_1[[#This Row],[Home goals]]&amp;"-"&amp;Table_1[[#This Row],[Away goals]]</f>
        <v>4-4</v>
      </c>
      <c r="B38">
        <v>4</v>
      </c>
      <c r="C38">
        <v>4</v>
      </c>
      <c r="D38">
        <v>34</v>
      </c>
      <c r="E38" s="2"/>
      <c r="F38" t="str">
        <f t="shared" si="9"/>
        <v>4-4</v>
      </c>
      <c r="G38">
        <f t="shared" ref="G38:G68" si="10">C38</f>
        <v>4</v>
      </c>
      <c r="H38">
        <f t="shared" ref="H38:H68" si="11">B38</f>
        <v>4</v>
      </c>
      <c r="I38">
        <f>IFERROR(VLOOKUP(F38,Table_1[],4,FALSE),0)</f>
        <v>34</v>
      </c>
      <c r="J38" s="2"/>
      <c r="K38">
        <f>IF(Table_1[[#This Row],[Index]]=F38,Table_1[[#This Row],[Number Of Games]],Table_1[[#This Row],[Number Of Games]]+I38)</f>
        <v>34</v>
      </c>
      <c r="L38">
        <f t="shared" si="3"/>
        <v>2</v>
      </c>
      <c r="M38" s="2"/>
      <c r="N38">
        <f t="shared" si="4"/>
        <v>4</v>
      </c>
      <c r="O38">
        <f t="shared" si="5"/>
        <v>4</v>
      </c>
      <c r="P38">
        <f t="shared" si="6"/>
        <v>34</v>
      </c>
    </row>
    <row r="39" spans="1:16" x14ac:dyDescent="0.35">
      <c r="A39" t="str">
        <f>Table_1[[#This Row],[Home goals]]&amp;"-"&amp;Table_1[[#This Row],[Away goals]]</f>
        <v>1-6</v>
      </c>
      <c r="B39">
        <v>1</v>
      </c>
      <c r="C39">
        <v>6</v>
      </c>
      <c r="D39">
        <v>32</v>
      </c>
      <c r="E39" s="2"/>
      <c r="F39" t="str">
        <f t="shared" si="9"/>
        <v>6-1</v>
      </c>
      <c r="G39">
        <f t="shared" si="10"/>
        <v>6</v>
      </c>
      <c r="H39">
        <f t="shared" si="11"/>
        <v>1</v>
      </c>
      <c r="I39">
        <f>IFERROR(VLOOKUP(F39,Table_1[],4,FALSE),0)</f>
        <v>68</v>
      </c>
      <c r="J39" s="2"/>
      <c r="K39">
        <f>IF(Table_1[[#This Row],[Index]]=F39,Table_1[[#This Row],[Number Of Games]],Table_1[[#This Row],[Number Of Games]]+I39)</f>
        <v>100</v>
      </c>
      <c r="L39">
        <f t="shared" si="3"/>
        <v>1</v>
      </c>
      <c r="M39" s="2"/>
      <c r="N39">
        <f t="shared" si="4"/>
        <v>6</v>
      </c>
      <c r="O39">
        <f t="shared" si="5"/>
        <v>1</v>
      </c>
      <c r="P39">
        <f t="shared" si="6"/>
        <v>100</v>
      </c>
    </row>
    <row r="40" spans="1:16" x14ac:dyDescent="0.35">
      <c r="A40" t="str">
        <f>Table_1[[#This Row],[Home goals]]&amp;"-"&amp;Table_1[[#This Row],[Away goals]]</f>
        <v>7-1</v>
      </c>
      <c r="B40">
        <v>7</v>
      </c>
      <c r="C40">
        <v>1</v>
      </c>
      <c r="D40">
        <v>23</v>
      </c>
      <c r="E40" s="2"/>
      <c r="F40" t="str">
        <f t="shared" si="9"/>
        <v>1-7</v>
      </c>
      <c r="G40">
        <f t="shared" si="10"/>
        <v>1</v>
      </c>
      <c r="H40">
        <f t="shared" si="11"/>
        <v>7</v>
      </c>
      <c r="I40">
        <f>IFERROR(VLOOKUP(F40,Table_1[],4,FALSE),0)</f>
        <v>11</v>
      </c>
      <c r="J40" s="2"/>
      <c r="L40">
        <f t="shared" si="3"/>
        <v>0</v>
      </c>
      <c r="M40" s="2"/>
      <c r="N40">
        <f t="shared" si="4"/>
        <v>7</v>
      </c>
      <c r="O40">
        <f t="shared" si="5"/>
        <v>1</v>
      </c>
      <c r="P40">
        <f t="shared" si="6"/>
        <v>0</v>
      </c>
    </row>
    <row r="41" spans="1:16" x14ac:dyDescent="0.35">
      <c r="A41" t="str">
        <f>Table_1[[#This Row],[Home goals]]&amp;"-"&amp;Table_1[[#This Row],[Away goals]]</f>
        <v>5-3</v>
      </c>
      <c r="B41">
        <v>5</v>
      </c>
      <c r="C41">
        <v>3</v>
      </c>
      <c r="D41">
        <v>19</v>
      </c>
      <c r="E41" s="2"/>
      <c r="F41" t="str">
        <f t="shared" si="9"/>
        <v>3-5</v>
      </c>
      <c r="G41">
        <f t="shared" si="10"/>
        <v>3</v>
      </c>
      <c r="H41">
        <f t="shared" si="11"/>
        <v>5</v>
      </c>
      <c r="I41">
        <f>IFERROR(VLOOKUP(F41,Table_1[],4,FALSE),0)</f>
        <v>19</v>
      </c>
      <c r="J41" s="2"/>
      <c r="L41">
        <f t="shared" si="3"/>
        <v>0</v>
      </c>
      <c r="M41" s="2"/>
      <c r="N41">
        <f t="shared" si="4"/>
        <v>5</v>
      </c>
      <c r="O41">
        <f t="shared" si="5"/>
        <v>3</v>
      </c>
      <c r="P41">
        <f t="shared" si="6"/>
        <v>0</v>
      </c>
    </row>
    <row r="42" spans="1:16" x14ac:dyDescent="0.35">
      <c r="A42" t="str">
        <f>Table_1[[#This Row],[Home goals]]&amp;"-"&amp;Table_1[[#This Row],[Away goals]]</f>
        <v>3-5</v>
      </c>
      <c r="B42">
        <v>3</v>
      </c>
      <c r="C42">
        <v>5</v>
      </c>
      <c r="D42">
        <v>19</v>
      </c>
      <c r="E42" s="2"/>
      <c r="F42" t="str">
        <f t="shared" si="9"/>
        <v>5-3</v>
      </c>
      <c r="G42">
        <f t="shared" si="10"/>
        <v>5</v>
      </c>
      <c r="H42">
        <f t="shared" si="11"/>
        <v>3</v>
      </c>
      <c r="I42">
        <f>IFERROR(VLOOKUP(F42,Table_1[],4,FALSE),0)</f>
        <v>19</v>
      </c>
      <c r="J42" s="2"/>
      <c r="K42">
        <f>IF(Table_1[[#This Row],[Index]]=F42,Table_1[[#This Row],[Number Of Games]],Table_1[[#This Row],[Number Of Games]]+I42)</f>
        <v>38</v>
      </c>
      <c r="L42">
        <f t="shared" si="3"/>
        <v>1</v>
      </c>
      <c r="M42" s="2"/>
      <c r="N42">
        <f t="shared" si="4"/>
        <v>5</v>
      </c>
      <c r="O42">
        <f t="shared" si="5"/>
        <v>3</v>
      </c>
      <c r="P42">
        <f t="shared" si="6"/>
        <v>38</v>
      </c>
    </row>
    <row r="43" spans="1:16" x14ac:dyDescent="0.35">
      <c r="A43" t="str">
        <f>Table_1[[#This Row],[Home goals]]&amp;"-"&amp;Table_1[[#This Row],[Away goals]]</f>
        <v>6-2</v>
      </c>
      <c r="B43">
        <v>6</v>
      </c>
      <c r="C43">
        <v>2</v>
      </c>
      <c r="D43">
        <v>18</v>
      </c>
      <c r="E43" s="2"/>
      <c r="F43" t="str">
        <f t="shared" si="9"/>
        <v>2-6</v>
      </c>
      <c r="G43">
        <f t="shared" si="10"/>
        <v>2</v>
      </c>
      <c r="H43">
        <f t="shared" si="11"/>
        <v>6</v>
      </c>
      <c r="I43">
        <f>IFERROR(VLOOKUP(F43,Table_1[],4,FALSE),0)</f>
        <v>13</v>
      </c>
      <c r="J43" s="2"/>
      <c r="L43">
        <f t="shared" si="3"/>
        <v>0</v>
      </c>
      <c r="M43" s="2"/>
      <c r="N43">
        <f t="shared" si="4"/>
        <v>6</v>
      </c>
      <c r="O43">
        <f t="shared" si="5"/>
        <v>2</v>
      </c>
      <c r="P43">
        <f t="shared" si="6"/>
        <v>0</v>
      </c>
    </row>
    <row r="44" spans="1:16" x14ac:dyDescent="0.35">
      <c r="A44" t="str">
        <f>Table_1[[#This Row],[Home goals]]&amp;"-"&amp;Table_1[[#This Row],[Away goals]]</f>
        <v>8-0</v>
      </c>
      <c r="B44">
        <v>8</v>
      </c>
      <c r="C44">
        <v>0</v>
      </c>
      <c r="D44">
        <v>14</v>
      </c>
      <c r="E44" s="2"/>
      <c r="F44" t="str">
        <f t="shared" si="9"/>
        <v>0-8</v>
      </c>
      <c r="G44">
        <f t="shared" si="10"/>
        <v>0</v>
      </c>
      <c r="H44">
        <f t="shared" si="11"/>
        <v>8</v>
      </c>
      <c r="I44">
        <f>IFERROR(VLOOKUP(F44,Table_1[],4,FALSE),0)</f>
        <v>11</v>
      </c>
      <c r="J44" s="2"/>
      <c r="L44">
        <f t="shared" si="3"/>
        <v>0</v>
      </c>
      <c r="M44" s="2"/>
      <c r="N44">
        <f t="shared" si="4"/>
        <v>8</v>
      </c>
      <c r="O44">
        <f t="shared" si="5"/>
        <v>0</v>
      </c>
      <c r="P44">
        <f t="shared" si="6"/>
        <v>0</v>
      </c>
    </row>
    <row r="45" spans="1:16" x14ac:dyDescent="0.35">
      <c r="A45" t="str">
        <f>Table_1[[#This Row],[Home goals]]&amp;"-"&amp;Table_1[[#This Row],[Away goals]]</f>
        <v>6-3</v>
      </c>
      <c r="B45">
        <v>6</v>
      </c>
      <c r="C45">
        <v>3</v>
      </c>
      <c r="D45">
        <v>14</v>
      </c>
      <c r="E45" s="2"/>
      <c r="F45" t="str">
        <f t="shared" si="9"/>
        <v>3-6</v>
      </c>
      <c r="G45">
        <f t="shared" si="10"/>
        <v>3</v>
      </c>
      <c r="H45">
        <f t="shared" si="11"/>
        <v>6</v>
      </c>
      <c r="I45">
        <f>IFERROR(VLOOKUP(F45,Table_1[],4,FALSE),0)</f>
        <v>2</v>
      </c>
      <c r="J45" s="2"/>
      <c r="L45">
        <f t="shared" si="3"/>
        <v>0</v>
      </c>
      <c r="M45" s="2"/>
      <c r="N45">
        <f t="shared" si="4"/>
        <v>6</v>
      </c>
      <c r="O45">
        <f t="shared" si="5"/>
        <v>3</v>
      </c>
      <c r="P45">
        <f t="shared" si="6"/>
        <v>0</v>
      </c>
    </row>
    <row r="46" spans="1:16" x14ac:dyDescent="0.35">
      <c r="A46" t="str">
        <f>Table_1[[#This Row],[Home goals]]&amp;"-"&amp;Table_1[[#This Row],[Away goals]]</f>
        <v>2-6</v>
      </c>
      <c r="B46">
        <v>2</v>
      </c>
      <c r="C46">
        <v>6</v>
      </c>
      <c r="D46">
        <v>13</v>
      </c>
      <c r="E46" s="2"/>
      <c r="F46" t="str">
        <f t="shared" si="9"/>
        <v>6-2</v>
      </c>
      <c r="G46">
        <f t="shared" si="10"/>
        <v>6</v>
      </c>
      <c r="H46">
        <f t="shared" si="11"/>
        <v>2</v>
      </c>
      <c r="I46">
        <f>IFERROR(VLOOKUP(F46,Table_1[],4,FALSE),0)</f>
        <v>18</v>
      </c>
      <c r="J46" s="2"/>
      <c r="K46">
        <f>IF(Table_1[[#This Row],[Index]]=F46,Table_1[[#This Row],[Number Of Games]],Table_1[[#This Row],[Number Of Games]]+I46)</f>
        <v>31</v>
      </c>
      <c r="L46">
        <f t="shared" si="3"/>
        <v>1</v>
      </c>
      <c r="M46" s="2"/>
      <c r="N46">
        <f t="shared" si="4"/>
        <v>6</v>
      </c>
      <c r="O46">
        <f t="shared" si="5"/>
        <v>2</v>
      </c>
      <c r="P46">
        <f t="shared" si="6"/>
        <v>31</v>
      </c>
    </row>
    <row r="47" spans="1:16" x14ac:dyDescent="0.35">
      <c r="A47" t="str">
        <f>Table_1[[#This Row],[Home goals]]&amp;"-"&amp;Table_1[[#This Row],[Away goals]]</f>
        <v>0-7</v>
      </c>
      <c r="B47">
        <v>0</v>
      </c>
      <c r="C47">
        <v>7</v>
      </c>
      <c r="D47">
        <v>12</v>
      </c>
      <c r="E47" s="2"/>
      <c r="F47" t="str">
        <f t="shared" si="9"/>
        <v>7-0</v>
      </c>
      <c r="G47">
        <f t="shared" si="10"/>
        <v>7</v>
      </c>
      <c r="H47">
        <f t="shared" si="11"/>
        <v>0</v>
      </c>
      <c r="I47">
        <f>IFERROR(VLOOKUP(F47,Table_1[],4,FALSE),0)</f>
        <v>51</v>
      </c>
      <c r="J47" s="2"/>
      <c r="K47">
        <f>IF(Table_1[[#This Row],[Index]]=F47,Table_1[[#This Row],[Number Of Games]],Table_1[[#This Row],[Number Of Games]]+I47)</f>
        <v>63</v>
      </c>
      <c r="L47">
        <f t="shared" si="3"/>
        <v>1</v>
      </c>
      <c r="M47" s="2"/>
      <c r="N47">
        <f t="shared" si="4"/>
        <v>7</v>
      </c>
      <c r="O47">
        <f t="shared" si="5"/>
        <v>0</v>
      </c>
      <c r="P47">
        <f t="shared" si="6"/>
        <v>63</v>
      </c>
    </row>
    <row r="48" spans="1:16" x14ac:dyDescent="0.35">
      <c r="A48" t="str">
        <f>Table_1[[#This Row],[Home goals]]&amp;"-"&amp;Table_1[[#This Row],[Away goals]]</f>
        <v>0-8</v>
      </c>
      <c r="B48">
        <v>0</v>
      </c>
      <c r="C48">
        <v>8</v>
      </c>
      <c r="D48">
        <v>11</v>
      </c>
      <c r="E48" s="2"/>
      <c r="F48" t="str">
        <f t="shared" si="9"/>
        <v>8-0</v>
      </c>
      <c r="G48">
        <f t="shared" si="10"/>
        <v>8</v>
      </c>
      <c r="H48">
        <f t="shared" si="11"/>
        <v>0</v>
      </c>
      <c r="I48">
        <f>IFERROR(VLOOKUP(F48,Table_1[],4,FALSE),0)</f>
        <v>14</v>
      </c>
      <c r="J48" s="2"/>
      <c r="K48">
        <f>IF(Table_1[[#This Row],[Index]]=F48,Table_1[[#This Row],[Number Of Games]],Table_1[[#This Row],[Number Of Games]]+I48)</f>
        <v>25</v>
      </c>
      <c r="L48">
        <f t="shared" si="3"/>
        <v>1</v>
      </c>
      <c r="M48" s="2"/>
      <c r="N48">
        <f t="shared" si="4"/>
        <v>8</v>
      </c>
      <c r="O48">
        <f t="shared" si="5"/>
        <v>0</v>
      </c>
      <c r="P48">
        <f t="shared" si="6"/>
        <v>25</v>
      </c>
    </row>
    <row r="49" spans="1:16" x14ac:dyDescent="0.35">
      <c r="A49" t="str">
        <f>Table_1[[#This Row],[Home goals]]&amp;"-"&amp;Table_1[[#This Row],[Away goals]]</f>
        <v>1-7</v>
      </c>
      <c r="B49">
        <v>1</v>
      </c>
      <c r="C49">
        <v>7</v>
      </c>
      <c r="D49">
        <v>11</v>
      </c>
      <c r="E49" s="2"/>
      <c r="F49" t="str">
        <f t="shared" si="9"/>
        <v>7-1</v>
      </c>
      <c r="G49">
        <f t="shared" si="10"/>
        <v>7</v>
      </c>
      <c r="H49">
        <f t="shared" si="11"/>
        <v>1</v>
      </c>
      <c r="I49">
        <f>IFERROR(VLOOKUP(F49,Table_1[],4,FALSE),0)</f>
        <v>23</v>
      </c>
      <c r="J49" s="2"/>
      <c r="K49">
        <f>IF(Table_1[[#This Row],[Index]]=F49,Table_1[[#This Row],[Number Of Games]],Table_1[[#This Row],[Number Of Games]]+I49)</f>
        <v>34</v>
      </c>
      <c r="L49">
        <f t="shared" si="3"/>
        <v>2</v>
      </c>
      <c r="M49" s="2"/>
      <c r="N49">
        <f t="shared" si="4"/>
        <v>7</v>
      </c>
      <c r="O49">
        <f t="shared" si="5"/>
        <v>1</v>
      </c>
      <c r="P49">
        <f t="shared" si="6"/>
        <v>34</v>
      </c>
    </row>
    <row r="50" spans="1:16" x14ac:dyDescent="0.35">
      <c r="A50" t="str">
        <f>Table_1[[#This Row],[Home goals]]&amp;"-"&amp;Table_1[[#This Row],[Away goals]]</f>
        <v>5-4</v>
      </c>
      <c r="B50">
        <v>5</v>
      </c>
      <c r="C50">
        <v>4</v>
      </c>
      <c r="D50">
        <v>8</v>
      </c>
      <c r="E50" s="2"/>
      <c r="F50" t="str">
        <f t="shared" si="9"/>
        <v>4-5</v>
      </c>
      <c r="G50">
        <f t="shared" si="10"/>
        <v>4</v>
      </c>
      <c r="H50">
        <f t="shared" si="11"/>
        <v>5</v>
      </c>
      <c r="I50">
        <f>IFERROR(VLOOKUP(F50,Table_1[],4,FALSE),0)</f>
        <v>7</v>
      </c>
      <c r="J50" s="2"/>
      <c r="L50">
        <f t="shared" si="3"/>
        <v>0</v>
      </c>
      <c r="M50" s="2"/>
      <c r="N50">
        <f t="shared" si="4"/>
        <v>5</v>
      </c>
      <c r="O50">
        <f t="shared" si="5"/>
        <v>4</v>
      </c>
      <c r="P50">
        <f t="shared" si="6"/>
        <v>0</v>
      </c>
    </row>
    <row r="51" spans="1:16" x14ac:dyDescent="0.35">
      <c r="A51" t="str">
        <f>Table_1[[#This Row],[Home goals]]&amp;"-"&amp;Table_1[[#This Row],[Away goals]]</f>
        <v>8-1</v>
      </c>
      <c r="B51">
        <v>8</v>
      </c>
      <c r="C51">
        <v>1</v>
      </c>
      <c r="D51">
        <v>7</v>
      </c>
      <c r="E51" s="2"/>
      <c r="F51" t="str">
        <f t="shared" si="9"/>
        <v>1-8</v>
      </c>
      <c r="G51">
        <f t="shared" si="10"/>
        <v>1</v>
      </c>
      <c r="H51">
        <f t="shared" si="11"/>
        <v>8</v>
      </c>
      <c r="I51">
        <f>IFERROR(VLOOKUP(F51,Table_1[],4,FALSE),0)</f>
        <v>6</v>
      </c>
      <c r="J51" s="2"/>
      <c r="L51">
        <f t="shared" si="3"/>
        <v>0</v>
      </c>
      <c r="M51" s="2"/>
      <c r="N51">
        <f t="shared" si="4"/>
        <v>8</v>
      </c>
      <c r="O51">
        <f t="shared" si="5"/>
        <v>1</v>
      </c>
      <c r="P51">
        <f t="shared" si="6"/>
        <v>0</v>
      </c>
    </row>
    <row r="52" spans="1:16" x14ac:dyDescent="0.35">
      <c r="A52" t="str">
        <f>Table_1[[#This Row],[Home goals]]&amp;"-"&amp;Table_1[[#This Row],[Away goals]]</f>
        <v>4-5</v>
      </c>
      <c r="B52">
        <v>4</v>
      </c>
      <c r="C52">
        <v>5</v>
      </c>
      <c r="D52">
        <v>7</v>
      </c>
      <c r="E52" s="2"/>
      <c r="F52" t="str">
        <f t="shared" si="9"/>
        <v>5-4</v>
      </c>
      <c r="G52">
        <f t="shared" si="10"/>
        <v>5</v>
      </c>
      <c r="H52">
        <f t="shared" si="11"/>
        <v>4</v>
      </c>
      <c r="I52">
        <f>IFERROR(VLOOKUP(F52,Table_1[],4,FALSE),0)</f>
        <v>8</v>
      </c>
      <c r="J52" s="2"/>
      <c r="K52">
        <f>IF(Table_1[[#This Row],[Index]]=F52,Table_1[[#This Row],[Number Of Games]],Table_1[[#This Row],[Number Of Games]]+I52)</f>
        <v>15</v>
      </c>
      <c r="L52">
        <f t="shared" si="3"/>
        <v>1</v>
      </c>
      <c r="M52" s="2"/>
      <c r="N52">
        <f t="shared" si="4"/>
        <v>5</v>
      </c>
      <c r="O52">
        <f t="shared" si="5"/>
        <v>4</v>
      </c>
      <c r="P52">
        <f t="shared" si="6"/>
        <v>15</v>
      </c>
    </row>
    <row r="53" spans="1:16" x14ac:dyDescent="0.35">
      <c r="A53" t="str">
        <f>Table_1[[#This Row],[Home goals]]&amp;"-"&amp;Table_1[[#This Row],[Away goals]]</f>
        <v>1-8</v>
      </c>
      <c r="B53">
        <v>1</v>
      </c>
      <c r="C53">
        <v>8</v>
      </c>
      <c r="D53">
        <v>6</v>
      </c>
      <c r="E53" s="2"/>
      <c r="F53" t="str">
        <f t="shared" si="9"/>
        <v>8-1</v>
      </c>
      <c r="G53">
        <f t="shared" si="10"/>
        <v>8</v>
      </c>
      <c r="H53">
        <f t="shared" si="11"/>
        <v>1</v>
      </c>
      <c r="I53">
        <f>IFERROR(VLOOKUP(F53,Table_1[],4,FALSE),0)</f>
        <v>7</v>
      </c>
      <c r="J53" s="2"/>
      <c r="K53">
        <f>IF(Table_1[[#This Row],[Index]]=F53,Table_1[[#This Row],[Number Of Games]],Table_1[[#This Row],[Number Of Games]]+I53)</f>
        <v>13</v>
      </c>
      <c r="L53">
        <f t="shared" si="3"/>
        <v>1</v>
      </c>
      <c r="M53" s="2"/>
      <c r="N53">
        <f t="shared" si="4"/>
        <v>8</v>
      </c>
      <c r="O53">
        <f t="shared" si="5"/>
        <v>1</v>
      </c>
      <c r="P53">
        <f t="shared" si="6"/>
        <v>13</v>
      </c>
    </row>
    <row r="54" spans="1:16" x14ac:dyDescent="0.35">
      <c r="A54" t="str">
        <f>Table_1[[#This Row],[Home goals]]&amp;"-"&amp;Table_1[[#This Row],[Away goals]]</f>
        <v>7-2</v>
      </c>
      <c r="B54">
        <v>7</v>
      </c>
      <c r="C54">
        <v>2</v>
      </c>
      <c r="D54">
        <v>6</v>
      </c>
      <c r="E54" s="2"/>
      <c r="F54" t="str">
        <f t="shared" si="9"/>
        <v>2-7</v>
      </c>
      <c r="G54">
        <f t="shared" si="10"/>
        <v>2</v>
      </c>
      <c r="H54">
        <f t="shared" si="11"/>
        <v>7</v>
      </c>
      <c r="I54">
        <f>IFERROR(VLOOKUP(F54,Table_1[],4,FALSE),0)</f>
        <v>4</v>
      </c>
      <c r="J54" s="2"/>
      <c r="L54">
        <f t="shared" si="3"/>
        <v>0</v>
      </c>
      <c r="M54" s="2"/>
      <c r="N54">
        <f t="shared" si="4"/>
        <v>7</v>
      </c>
      <c r="O54">
        <f t="shared" si="5"/>
        <v>2</v>
      </c>
      <c r="P54">
        <f t="shared" si="6"/>
        <v>0</v>
      </c>
    </row>
    <row r="55" spans="1:16" x14ac:dyDescent="0.35">
      <c r="A55" t="str">
        <f>Table_1[[#This Row],[Home goals]]&amp;"-"&amp;Table_1[[#This Row],[Away goals]]</f>
        <v>9-0</v>
      </c>
      <c r="B55">
        <v>9</v>
      </c>
      <c r="C55">
        <v>0</v>
      </c>
      <c r="D55">
        <v>5</v>
      </c>
      <c r="E55" s="2"/>
      <c r="F55" t="str">
        <f t="shared" si="9"/>
        <v>0-9</v>
      </c>
      <c r="G55">
        <f t="shared" si="10"/>
        <v>0</v>
      </c>
      <c r="H55">
        <f t="shared" si="11"/>
        <v>9</v>
      </c>
      <c r="I55">
        <f>IFERROR(VLOOKUP(F55,Table_1[],4,FALSE),0)</f>
        <v>3</v>
      </c>
      <c r="J55" s="2"/>
      <c r="L55">
        <f t="shared" si="3"/>
        <v>0</v>
      </c>
      <c r="M55" s="2"/>
      <c r="N55">
        <f t="shared" si="4"/>
        <v>9</v>
      </c>
      <c r="O55">
        <f t="shared" si="5"/>
        <v>0</v>
      </c>
      <c r="P55">
        <f t="shared" si="6"/>
        <v>0</v>
      </c>
    </row>
    <row r="56" spans="1:16" x14ac:dyDescent="0.35">
      <c r="A56" t="str">
        <f>Table_1[[#This Row],[Home goals]]&amp;"-"&amp;Table_1[[#This Row],[Away goals]]</f>
        <v>10-0</v>
      </c>
      <c r="B56">
        <v>10</v>
      </c>
      <c r="C56">
        <v>0</v>
      </c>
      <c r="D56">
        <v>4</v>
      </c>
      <c r="E56" s="2"/>
      <c r="F56" t="str">
        <f t="shared" si="9"/>
        <v>0-10</v>
      </c>
      <c r="G56">
        <f t="shared" si="10"/>
        <v>0</v>
      </c>
      <c r="H56">
        <f t="shared" si="11"/>
        <v>10</v>
      </c>
      <c r="I56">
        <f>IFERROR(VLOOKUP(F56,Table_1[],4,FALSE),0)</f>
        <v>0</v>
      </c>
      <c r="J56" s="2"/>
      <c r="K56">
        <f>IF(Table_1[[#This Row],[Index]]=F56,Table_1[[#This Row],[Number Of Games]],Table_1[[#This Row],[Number Of Games]]+I56)</f>
        <v>4</v>
      </c>
      <c r="L56">
        <f t="shared" si="3"/>
        <v>2</v>
      </c>
      <c r="M56" s="2"/>
      <c r="N56">
        <f t="shared" si="4"/>
        <v>10</v>
      </c>
      <c r="O56">
        <f t="shared" si="5"/>
        <v>0</v>
      </c>
      <c r="P56">
        <f t="shared" si="6"/>
        <v>4</v>
      </c>
    </row>
    <row r="57" spans="1:16" x14ac:dyDescent="0.35">
      <c r="A57" t="str">
        <f>Table_1[[#This Row],[Home goals]]&amp;"-"&amp;Table_1[[#This Row],[Away goals]]</f>
        <v>2-7</v>
      </c>
      <c r="B57">
        <v>2</v>
      </c>
      <c r="C57">
        <v>7</v>
      </c>
      <c r="D57">
        <v>4</v>
      </c>
      <c r="E57" s="2"/>
      <c r="F57" t="str">
        <f t="shared" si="9"/>
        <v>7-2</v>
      </c>
      <c r="G57">
        <f t="shared" si="10"/>
        <v>7</v>
      </c>
      <c r="H57">
        <f t="shared" si="11"/>
        <v>2</v>
      </c>
      <c r="I57">
        <f>IFERROR(VLOOKUP(F57,Table_1[],4,FALSE),0)</f>
        <v>6</v>
      </c>
      <c r="J57" s="2"/>
      <c r="K57">
        <f>IF(Table_1[[#This Row],[Index]]=F57,Table_1[[#This Row],[Number Of Games]],Table_1[[#This Row],[Number Of Games]]+I57)</f>
        <v>10</v>
      </c>
      <c r="L57">
        <f t="shared" si="3"/>
        <v>1</v>
      </c>
      <c r="M57" s="2"/>
      <c r="N57">
        <f t="shared" si="4"/>
        <v>7</v>
      </c>
      <c r="O57">
        <f t="shared" si="5"/>
        <v>2</v>
      </c>
      <c r="P57">
        <f t="shared" si="6"/>
        <v>10</v>
      </c>
    </row>
    <row r="58" spans="1:16" x14ac:dyDescent="0.35">
      <c r="A58" t="str">
        <f>Table_1[[#This Row],[Home goals]]&amp;"-"&amp;Table_1[[#This Row],[Away goals]]</f>
        <v>0-9</v>
      </c>
      <c r="B58">
        <v>0</v>
      </c>
      <c r="C58">
        <v>9</v>
      </c>
      <c r="D58">
        <v>3</v>
      </c>
      <c r="E58" s="2"/>
      <c r="F58" t="str">
        <f t="shared" si="9"/>
        <v>9-0</v>
      </c>
      <c r="G58">
        <f t="shared" si="10"/>
        <v>9</v>
      </c>
      <c r="H58">
        <f t="shared" si="11"/>
        <v>0</v>
      </c>
      <c r="I58">
        <f>IFERROR(VLOOKUP(F58,Table_1[],4,FALSE),0)</f>
        <v>5</v>
      </c>
      <c r="J58" s="2"/>
      <c r="K58">
        <f>IF(Table_1[[#This Row],[Index]]=F58,Table_1[[#This Row],[Number Of Games]],Table_1[[#This Row],[Number Of Games]]+I58)</f>
        <v>8</v>
      </c>
      <c r="L58">
        <f t="shared" si="3"/>
        <v>1</v>
      </c>
      <c r="M58" s="2"/>
      <c r="N58">
        <f t="shared" si="4"/>
        <v>9</v>
      </c>
      <c r="O58">
        <f t="shared" si="5"/>
        <v>0</v>
      </c>
      <c r="P58">
        <f t="shared" si="6"/>
        <v>8</v>
      </c>
    </row>
    <row r="59" spans="1:16" x14ac:dyDescent="0.35">
      <c r="A59" t="str">
        <f>Table_1[[#This Row],[Home goals]]&amp;"-"&amp;Table_1[[#This Row],[Away goals]]</f>
        <v>8-2</v>
      </c>
      <c r="B59">
        <v>8</v>
      </c>
      <c r="C59">
        <v>2</v>
      </c>
      <c r="D59">
        <v>2</v>
      </c>
      <c r="E59" s="2"/>
      <c r="F59" t="str">
        <f t="shared" si="9"/>
        <v>2-8</v>
      </c>
      <c r="G59">
        <f t="shared" si="10"/>
        <v>2</v>
      </c>
      <c r="H59">
        <f t="shared" si="11"/>
        <v>8</v>
      </c>
      <c r="I59">
        <f>IFERROR(VLOOKUP(F59,Table_1[],4,FALSE),0)</f>
        <v>2</v>
      </c>
      <c r="J59" s="2"/>
      <c r="L59">
        <f t="shared" si="3"/>
        <v>0</v>
      </c>
      <c r="M59" s="2"/>
      <c r="N59">
        <f t="shared" si="4"/>
        <v>8</v>
      </c>
      <c r="O59">
        <f t="shared" si="5"/>
        <v>2</v>
      </c>
      <c r="P59">
        <f t="shared" si="6"/>
        <v>0</v>
      </c>
    </row>
    <row r="60" spans="1:16" x14ac:dyDescent="0.35">
      <c r="A60" t="str">
        <f>Table_1[[#This Row],[Home goals]]&amp;"-"&amp;Table_1[[#This Row],[Away goals]]</f>
        <v>5-5</v>
      </c>
      <c r="B60">
        <v>5</v>
      </c>
      <c r="C60">
        <v>5</v>
      </c>
      <c r="D60">
        <v>2</v>
      </c>
      <c r="E60" s="2"/>
      <c r="F60" t="str">
        <f t="shared" si="9"/>
        <v>5-5</v>
      </c>
      <c r="G60">
        <f t="shared" si="10"/>
        <v>5</v>
      </c>
      <c r="H60">
        <f t="shared" si="11"/>
        <v>5</v>
      </c>
      <c r="I60">
        <f>IFERROR(VLOOKUP(F60,Table_1[],4,FALSE),0)</f>
        <v>2</v>
      </c>
      <c r="J60" s="2"/>
      <c r="K60">
        <f>IF(Table_1[[#This Row],[Index]]=F60,Table_1[[#This Row],[Number Of Games]],Table_1[[#This Row],[Number Of Games]]+I60)</f>
        <v>2</v>
      </c>
      <c r="L60">
        <f t="shared" si="3"/>
        <v>1</v>
      </c>
      <c r="M60" s="2"/>
      <c r="N60">
        <f t="shared" si="4"/>
        <v>5</v>
      </c>
      <c r="O60">
        <f t="shared" si="5"/>
        <v>5</v>
      </c>
      <c r="P60">
        <f t="shared" si="6"/>
        <v>2</v>
      </c>
    </row>
    <row r="61" spans="1:16" x14ac:dyDescent="0.35">
      <c r="A61" t="str">
        <f>Table_1[[#This Row],[Home goals]]&amp;"-"&amp;Table_1[[#This Row],[Away goals]]</f>
        <v>2-8</v>
      </c>
      <c r="B61">
        <v>2</v>
      </c>
      <c r="C61">
        <v>8</v>
      </c>
      <c r="D61">
        <v>2</v>
      </c>
      <c r="E61" s="2"/>
      <c r="F61" t="str">
        <f t="shared" si="9"/>
        <v>8-2</v>
      </c>
      <c r="G61">
        <f t="shared" si="10"/>
        <v>8</v>
      </c>
      <c r="H61">
        <f t="shared" si="11"/>
        <v>2</v>
      </c>
      <c r="I61">
        <f>IFERROR(VLOOKUP(F61,Table_1[],4,FALSE),0)</f>
        <v>2</v>
      </c>
      <c r="J61" s="2"/>
      <c r="K61">
        <f>IF(Table_1[[#This Row],[Index]]=F61,Table_1[[#This Row],[Number Of Games]],Table_1[[#This Row],[Number Of Games]]+I61)</f>
        <v>4</v>
      </c>
      <c r="L61">
        <f t="shared" si="3"/>
        <v>2</v>
      </c>
      <c r="M61" s="2"/>
      <c r="N61">
        <f t="shared" si="4"/>
        <v>8</v>
      </c>
      <c r="O61">
        <f t="shared" si="5"/>
        <v>2</v>
      </c>
      <c r="P61">
        <f t="shared" si="6"/>
        <v>4</v>
      </c>
    </row>
    <row r="62" spans="1:16" x14ac:dyDescent="0.35">
      <c r="A62" t="str">
        <f>Table_1[[#This Row],[Home goals]]&amp;"-"&amp;Table_1[[#This Row],[Away goals]]</f>
        <v>3-6</v>
      </c>
      <c r="B62">
        <v>3</v>
      </c>
      <c r="C62">
        <v>6</v>
      </c>
      <c r="D62">
        <v>2</v>
      </c>
      <c r="E62" s="2"/>
      <c r="F62" t="str">
        <f t="shared" si="9"/>
        <v>6-3</v>
      </c>
      <c r="G62">
        <f t="shared" si="10"/>
        <v>6</v>
      </c>
      <c r="H62">
        <f t="shared" si="11"/>
        <v>3</v>
      </c>
      <c r="I62">
        <f>IFERROR(VLOOKUP(F62,Table_1[],4,FALSE),0)</f>
        <v>14</v>
      </c>
      <c r="J62" s="2"/>
      <c r="K62">
        <f>IF(Table_1[[#This Row],[Index]]=F62,Table_1[[#This Row],[Number Of Games]],Table_1[[#This Row],[Number Of Games]]+I62)</f>
        <v>16</v>
      </c>
      <c r="L62">
        <f t="shared" si="3"/>
        <v>1</v>
      </c>
      <c r="M62" s="2"/>
      <c r="N62">
        <f t="shared" si="4"/>
        <v>6</v>
      </c>
      <c r="O62">
        <f t="shared" si="5"/>
        <v>3</v>
      </c>
      <c r="P62">
        <f t="shared" si="6"/>
        <v>16</v>
      </c>
    </row>
    <row r="63" spans="1:16" x14ac:dyDescent="0.35">
      <c r="A63" t="str">
        <f>Table_1[[#This Row],[Home goals]]&amp;"-"&amp;Table_1[[#This Row],[Away goals]]</f>
        <v>0-11</v>
      </c>
      <c r="B63">
        <v>0</v>
      </c>
      <c r="C63">
        <v>11</v>
      </c>
      <c r="D63">
        <v>1</v>
      </c>
      <c r="E63" s="2"/>
      <c r="F63" t="str">
        <f t="shared" si="9"/>
        <v>11-0</v>
      </c>
      <c r="G63">
        <f t="shared" si="10"/>
        <v>11</v>
      </c>
      <c r="H63">
        <f t="shared" si="11"/>
        <v>0</v>
      </c>
      <c r="I63">
        <f>IFERROR(VLOOKUP(F63,Table_1[],4,FALSE),0)</f>
        <v>0</v>
      </c>
      <c r="J63" s="2"/>
      <c r="K63">
        <f>IF(Table_1[[#This Row],[Index]]=F63,Table_1[[#This Row],[Number Of Games]],Table_1[[#This Row],[Number Of Games]]+I63)</f>
        <v>1</v>
      </c>
      <c r="L63">
        <f t="shared" si="3"/>
        <v>7</v>
      </c>
      <c r="M63" s="2"/>
      <c r="N63">
        <f t="shared" si="4"/>
        <v>11</v>
      </c>
      <c r="O63">
        <f t="shared" si="5"/>
        <v>0</v>
      </c>
      <c r="P63">
        <f t="shared" si="6"/>
        <v>1</v>
      </c>
    </row>
    <row r="64" spans="1:16" x14ac:dyDescent="0.35">
      <c r="A64" t="str">
        <f>Table_1[[#This Row],[Home goals]]&amp;"-"&amp;Table_1[[#This Row],[Away goals]]</f>
        <v>0-13</v>
      </c>
      <c r="B64">
        <v>0</v>
      </c>
      <c r="C64">
        <v>13</v>
      </c>
      <c r="D64">
        <v>1</v>
      </c>
      <c r="E64" s="2"/>
      <c r="F64" t="str">
        <f t="shared" si="9"/>
        <v>13-0</v>
      </c>
      <c r="G64">
        <f t="shared" si="10"/>
        <v>13</v>
      </c>
      <c r="H64">
        <f t="shared" si="11"/>
        <v>0</v>
      </c>
      <c r="I64">
        <f>IFERROR(VLOOKUP(F64,Table_1[],4,FALSE),0)</f>
        <v>0</v>
      </c>
      <c r="J64" s="2"/>
      <c r="K64">
        <f>IF(Table_1[[#This Row],[Index]]=F64,Table_1[[#This Row],[Number Of Games]],Table_1[[#This Row],[Number Of Games]]+I64)</f>
        <v>1</v>
      </c>
      <c r="L64">
        <f t="shared" si="3"/>
        <v>7</v>
      </c>
      <c r="M64" s="2"/>
      <c r="N64">
        <f t="shared" si="4"/>
        <v>13</v>
      </c>
      <c r="O64">
        <f t="shared" si="5"/>
        <v>0</v>
      </c>
      <c r="P64">
        <f t="shared" si="6"/>
        <v>1</v>
      </c>
    </row>
    <row r="65" spans="1:16" x14ac:dyDescent="0.35">
      <c r="A65" t="str">
        <f>Table_1[[#This Row],[Home goals]]&amp;"-"&amp;Table_1[[#This Row],[Away goals]]</f>
        <v>9-1</v>
      </c>
      <c r="B65">
        <v>9</v>
      </c>
      <c r="C65">
        <v>1</v>
      </c>
      <c r="D65">
        <v>1</v>
      </c>
      <c r="E65" s="2"/>
      <c r="F65" t="str">
        <f t="shared" si="9"/>
        <v>1-9</v>
      </c>
      <c r="G65">
        <f t="shared" si="10"/>
        <v>1</v>
      </c>
      <c r="H65">
        <f t="shared" si="11"/>
        <v>9</v>
      </c>
      <c r="I65">
        <f>IFERROR(VLOOKUP(F65,Table_1[],4,FALSE),0)</f>
        <v>0</v>
      </c>
      <c r="J65" s="2"/>
      <c r="K65">
        <f>IF(Table_1[[#This Row],[Index]]=F65,Table_1[[#This Row],[Number Of Games]],Table_1[[#This Row],[Number Of Games]]+I65)</f>
        <v>1</v>
      </c>
      <c r="L65">
        <f t="shared" si="3"/>
        <v>7</v>
      </c>
      <c r="M65" s="2"/>
      <c r="N65">
        <f t="shared" si="4"/>
        <v>9</v>
      </c>
      <c r="O65">
        <f t="shared" si="5"/>
        <v>1</v>
      </c>
      <c r="P65">
        <f t="shared" si="6"/>
        <v>1</v>
      </c>
    </row>
    <row r="66" spans="1:16" x14ac:dyDescent="0.35">
      <c r="A66" t="str">
        <f>Table_1[[#This Row],[Home goals]]&amp;"-"&amp;Table_1[[#This Row],[Away goals]]</f>
        <v>9-2</v>
      </c>
      <c r="B66">
        <v>9</v>
      </c>
      <c r="C66">
        <v>2</v>
      </c>
      <c r="D66">
        <v>1</v>
      </c>
      <c r="E66" s="2"/>
      <c r="F66" t="str">
        <f t="shared" si="9"/>
        <v>2-9</v>
      </c>
      <c r="G66">
        <f t="shared" si="10"/>
        <v>2</v>
      </c>
      <c r="H66">
        <f t="shared" si="11"/>
        <v>9</v>
      </c>
      <c r="I66">
        <f>IFERROR(VLOOKUP(F66,Table_1[],4,FALSE),0)</f>
        <v>0</v>
      </c>
      <c r="J66" s="2"/>
      <c r="K66">
        <f>IF(Table_1[[#This Row],[Index]]=F66,Table_1[[#This Row],[Number Of Games]],Table_1[[#This Row],[Number Of Games]]+I66)</f>
        <v>1</v>
      </c>
      <c r="L66">
        <f t="shared" si="3"/>
        <v>7</v>
      </c>
      <c r="M66" s="2"/>
      <c r="N66">
        <f t="shared" si="4"/>
        <v>9</v>
      </c>
      <c r="O66">
        <f t="shared" si="5"/>
        <v>2</v>
      </c>
      <c r="P66">
        <f t="shared" si="6"/>
        <v>1</v>
      </c>
    </row>
    <row r="67" spans="1:16" x14ac:dyDescent="0.35">
      <c r="A67" t="str">
        <f>Table_1[[#This Row],[Home goals]]&amp;"-"&amp;Table_1[[#This Row],[Away goals]]</f>
        <v>6-4</v>
      </c>
      <c r="B67">
        <v>6</v>
      </c>
      <c r="C67">
        <v>4</v>
      </c>
      <c r="D67">
        <v>1</v>
      </c>
      <c r="E67" s="2"/>
      <c r="F67" t="str">
        <f t="shared" si="9"/>
        <v>4-6</v>
      </c>
      <c r="G67">
        <f t="shared" si="10"/>
        <v>4</v>
      </c>
      <c r="H67">
        <f t="shared" si="11"/>
        <v>6</v>
      </c>
      <c r="I67">
        <f>IFERROR(VLOOKUP(F67,Table_1[],4,FALSE),0)</f>
        <v>0</v>
      </c>
      <c r="J67" s="2"/>
      <c r="K67">
        <f>IF(Table_1[[#This Row],[Index]]=F67,Table_1[[#This Row],[Number Of Games]],Table_1[[#This Row],[Number Of Games]]+I67)</f>
        <v>1</v>
      </c>
      <c r="L67">
        <f t="shared" si="3"/>
        <v>7</v>
      </c>
      <c r="M67" s="2"/>
      <c r="N67">
        <f t="shared" si="4"/>
        <v>6</v>
      </c>
      <c r="O67">
        <f t="shared" si="5"/>
        <v>4</v>
      </c>
      <c r="P67">
        <f t="shared" si="6"/>
        <v>1</v>
      </c>
    </row>
    <row r="68" spans="1:16" x14ac:dyDescent="0.35">
      <c r="A68" t="str">
        <f>Table_1[[#This Row],[Home goals]]&amp;"-"&amp;Table_1[[#This Row],[Away goals]]</f>
        <v>7-3</v>
      </c>
      <c r="B68">
        <v>7</v>
      </c>
      <c r="C68">
        <v>3</v>
      </c>
      <c r="D68">
        <v>1</v>
      </c>
      <c r="E68" s="2"/>
      <c r="F68" t="str">
        <f t="shared" ref="F68:F69" si="12">G68&amp;"-"&amp;H68</f>
        <v>3-7</v>
      </c>
      <c r="G68">
        <f t="shared" si="10"/>
        <v>3</v>
      </c>
      <c r="H68">
        <f t="shared" si="11"/>
        <v>7</v>
      </c>
      <c r="I68">
        <f>IFERROR(VLOOKUP(F68,Table_1[],4,FALSE),0)</f>
        <v>0</v>
      </c>
      <c r="J68" s="2"/>
      <c r="K68">
        <f>IF(Table_1[[#This Row],[Index]]=F68,Table_1[[#This Row],[Number Of Games]],Table_1[[#This Row],[Number Of Games]]+I68)</f>
        <v>1</v>
      </c>
      <c r="L68">
        <f t="shared" si="3"/>
        <v>7</v>
      </c>
      <c r="M68" s="2"/>
      <c r="N68">
        <f t="shared" si="4"/>
        <v>7</v>
      </c>
      <c r="O68">
        <f t="shared" si="5"/>
        <v>3</v>
      </c>
      <c r="P68">
        <f t="shared" si="6"/>
        <v>1</v>
      </c>
    </row>
    <row r="69" spans="1:16" x14ac:dyDescent="0.35">
      <c r="A69" t="str">
        <f>Table_1[[#This Row],[Home goals]]&amp;"-"&amp;Table_1[[#This Row],[Away goals]]</f>
        <v>6-5</v>
      </c>
      <c r="B69">
        <v>6</v>
      </c>
      <c r="C69">
        <v>5</v>
      </c>
      <c r="D69">
        <v>1</v>
      </c>
      <c r="E69" s="2"/>
      <c r="F69" t="str">
        <f t="shared" si="12"/>
        <v>5-6</v>
      </c>
      <c r="G69">
        <f t="shared" ref="G69" si="13">C69</f>
        <v>5</v>
      </c>
      <c r="H69">
        <f t="shared" ref="H69" si="14">B69</f>
        <v>6</v>
      </c>
      <c r="I69">
        <f>IFERROR(VLOOKUP(F69,Table_1[],4,FALSE),0)</f>
        <v>0</v>
      </c>
      <c r="J69" s="2"/>
      <c r="K69">
        <f>IF(Table_1[[#This Row],[Index]]=F69,Table_1[[#This Row],[Number Of Games]],Table_1[[#This Row],[Number Of Games]]+I69)</f>
        <v>1</v>
      </c>
      <c r="L69">
        <f t="shared" ref="L69" si="15">COUNTIF($K$4:$K$69,K69)</f>
        <v>7</v>
      </c>
      <c r="M69" s="2"/>
      <c r="N69">
        <f t="shared" ref="N69" si="16">MAX(G69,H69)</f>
        <v>6</v>
      </c>
      <c r="O69">
        <f t="shared" ref="O69" si="17">MIN(G69,H69)</f>
        <v>5</v>
      </c>
      <c r="P69">
        <f t="shared" ref="P69" si="18">K69</f>
        <v>1</v>
      </c>
    </row>
  </sheetData>
  <conditionalFormatting sqref="F1:F1048576">
    <cfRule type="duplicateValues" dxfId="90" priority="2"/>
  </conditionalFormatting>
  <conditionalFormatting sqref="K1:K1048576 L3">
    <cfRule type="duplicateValues" dxfId="89" priority="1"/>
  </conditionalFormatting>
  <pageMargins left="0.7" right="0.7" top="0.78740157499999996" bottom="0.78740157499999996" header="0.3" footer="0.3"/>
  <pageSetup paperSize="9" orientation="portrait" horizontalDpi="0" verticalDpi="0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K35" sqref="K35"/>
    </sheetView>
  </sheetViews>
  <sheetFormatPr baseColWidth="10" defaultRowHeight="14.25" x14ac:dyDescent="0.45"/>
  <cols>
    <col min="1" max="1" width="8.375" style="6" bestFit="1" customWidth="1"/>
    <col min="2" max="2" width="9.75" style="6" bestFit="1" customWidth="1"/>
    <col min="3" max="3" width="11.75" style="6" bestFit="1" customWidth="1"/>
    <col min="4" max="4" width="13.375" style="6" bestFit="1" customWidth="1"/>
    <col min="5" max="5" width="9.75" style="6" bestFit="1" customWidth="1"/>
    <col min="6" max="6" width="13.375" style="6" bestFit="1" customWidth="1"/>
    <col min="7" max="7" width="6" style="6" bestFit="1" customWidth="1"/>
    <col min="8" max="8" width="8.375" style="6" bestFit="1" customWidth="1"/>
    <col min="9" max="9" width="3.375" style="6" bestFit="1" customWidth="1"/>
    <col min="10" max="10" width="3.75" style="6" bestFit="1" customWidth="1"/>
    <col min="11" max="16384" width="11" style="6"/>
  </cols>
  <sheetData>
    <row r="1" spans="1:10" x14ac:dyDescent="0.45">
      <c r="A1" s="6" t="s">
        <v>454</v>
      </c>
      <c r="B1" s="6" t="s">
        <v>455</v>
      </c>
      <c r="C1" s="6" t="s">
        <v>456</v>
      </c>
      <c r="D1" s="6" t="s">
        <v>458</v>
      </c>
      <c r="E1" s="6" t="s">
        <v>459</v>
      </c>
      <c r="F1" s="6" t="s">
        <v>460</v>
      </c>
      <c r="G1" s="6" t="s">
        <v>461</v>
      </c>
      <c r="H1" s="6" t="s">
        <v>462</v>
      </c>
      <c r="I1" s="6" t="s">
        <v>463</v>
      </c>
      <c r="J1" s="6" t="s">
        <v>452</v>
      </c>
    </row>
    <row r="2" spans="1:10" x14ac:dyDescent="0.45">
      <c r="A2" s="7" t="s">
        <v>480</v>
      </c>
      <c r="B2" s="7" t="s">
        <v>609</v>
      </c>
      <c r="C2" s="7" t="s">
        <v>475</v>
      </c>
      <c r="D2" s="7" t="s">
        <v>610</v>
      </c>
      <c r="E2" s="7" t="s">
        <v>468</v>
      </c>
      <c r="F2" s="7" t="s">
        <v>610</v>
      </c>
      <c r="G2" s="7" t="s">
        <v>470</v>
      </c>
      <c r="H2" s="7" t="s">
        <v>32</v>
      </c>
      <c r="I2" s="7" t="s">
        <v>32</v>
      </c>
      <c r="J2" s="7" t="s">
        <v>32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K35" sqref="K35"/>
    </sheetView>
  </sheetViews>
  <sheetFormatPr baseColWidth="10" defaultRowHeight="14.25" x14ac:dyDescent="0.45"/>
  <cols>
    <col min="1" max="1" width="8.375" style="6" bestFit="1" customWidth="1"/>
    <col min="2" max="2" width="9.75" style="6" bestFit="1" customWidth="1"/>
    <col min="3" max="3" width="6.875" style="6" bestFit="1" customWidth="1"/>
    <col min="4" max="4" width="13.625" style="6" bestFit="1" customWidth="1"/>
    <col min="5" max="5" width="9.75" style="6" bestFit="1" customWidth="1"/>
    <col min="6" max="6" width="13.625" style="6" bestFit="1" customWidth="1"/>
    <col min="7" max="7" width="6" style="6" bestFit="1" customWidth="1"/>
    <col min="8" max="8" width="8.375" style="6" bestFit="1" customWidth="1"/>
    <col min="9" max="9" width="3.375" style="6" bestFit="1" customWidth="1"/>
    <col min="10" max="10" width="3.75" style="6" bestFit="1" customWidth="1"/>
    <col min="11" max="16384" width="11" style="6"/>
  </cols>
  <sheetData>
    <row r="1" spans="1:10" x14ac:dyDescent="0.45">
      <c r="A1" s="6" t="s">
        <v>454</v>
      </c>
      <c r="B1" s="6" t="s">
        <v>455</v>
      </c>
      <c r="C1" s="6" t="s">
        <v>456</v>
      </c>
      <c r="D1" s="6" t="s">
        <v>458</v>
      </c>
      <c r="E1" s="6" t="s">
        <v>459</v>
      </c>
      <c r="F1" s="6" t="s">
        <v>460</v>
      </c>
      <c r="G1" s="6" t="s">
        <v>461</v>
      </c>
      <c r="H1" s="6" t="s">
        <v>462</v>
      </c>
      <c r="I1" s="6" t="s">
        <v>463</v>
      </c>
      <c r="J1" s="6" t="s">
        <v>452</v>
      </c>
    </row>
    <row r="2" spans="1:10" x14ac:dyDescent="0.45">
      <c r="A2" s="7" t="s">
        <v>490</v>
      </c>
      <c r="B2" s="7" t="s">
        <v>611</v>
      </c>
      <c r="C2" s="7" t="s">
        <v>466</v>
      </c>
      <c r="D2" s="7" t="s">
        <v>612</v>
      </c>
      <c r="E2" s="7" t="s">
        <v>468</v>
      </c>
      <c r="F2" s="7" t="s">
        <v>612</v>
      </c>
      <c r="G2" s="7" t="s">
        <v>470</v>
      </c>
      <c r="H2" s="7" t="s">
        <v>32</v>
      </c>
      <c r="I2" s="7" t="s">
        <v>32</v>
      </c>
      <c r="J2" s="7" t="s">
        <v>32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43"/>
  <sheetViews>
    <sheetView showZeros="0" workbookViewId="0">
      <selection activeCell="L32" sqref="L32"/>
    </sheetView>
  </sheetViews>
  <sheetFormatPr baseColWidth="10" defaultRowHeight="13.5" x14ac:dyDescent="0.35"/>
  <cols>
    <col min="1" max="1" width="9.375" style="20" bestFit="1" customWidth="1"/>
    <col min="2" max="2" width="6.125" style="20" bestFit="1" customWidth="1"/>
    <col min="3" max="3" width="9.75" style="20" bestFit="1" customWidth="1"/>
    <col min="4" max="4" width="10.875" style="29" bestFit="1" customWidth="1"/>
    <col min="5" max="5" width="11" style="21"/>
    <col min="6" max="6" width="7.125" style="20" bestFit="1" customWidth="1"/>
    <col min="7" max="7" width="3.5" style="20" customWidth="1"/>
    <col min="8" max="8" width="10.75" style="22" bestFit="1" customWidth="1"/>
    <col min="9" max="10" width="11" style="20"/>
    <col min="11" max="11" width="13" style="20" customWidth="1"/>
    <col min="12" max="13" width="12" style="20" customWidth="1"/>
    <col min="14" max="16384" width="11" style="20"/>
  </cols>
  <sheetData>
    <row r="1" spans="1:10" x14ac:dyDescent="0.35">
      <c r="A1" s="20" t="s">
        <v>620</v>
      </c>
      <c r="I1" s="20" t="s">
        <v>20</v>
      </c>
    </row>
    <row r="2" spans="1:10" x14ac:dyDescent="0.35">
      <c r="C2" s="20" t="s">
        <v>16</v>
      </c>
      <c r="D2" s="29">
        <f>SUM(D4:D43)</f>
        <v>32680</v>
      </c>
      <c r="H2" s="22">
        <v>64</v>
      </c>
      <c r="I2" s="20">
        <f>SUM(D4:D8)</f>
        <v>21470</v>
      </c>
    </row>
    <row r="3" spans="1:10" x14ac:dyDescent="0.35">
      <c r="A3" s="20" t="s">
        <v>19</v>
      </c>
      <c r="B3" s="20" t="s">
        <v>9</v>
      </c>
      <c r="C3" s="20" t="s">
        <v>15</v>
      </c>
      <c r="D3" s="29" t="s">
        <v>618</v>
      </c>
      <c r="E3" s="21" t="s">
        <v>17</v>
      </c>
      <c r="F3" s="20" t="s">
        <v>18</v>
      </c>
      <c r="H3" s="23" t="s">
        <v>619</v>
      </c>
      <c r="J3" s="20" t="s">
        <v>21</v>
      </c>
    </row>
    <row r="4" spans="1:10" x14ac:dyDescent="0.35">
      <c r="A4" s="20" t="str">
        <f>IF(B4=C4,B4&amp;":"&amp;C4,B4&amp;":"&amp;C4&amp;" / "&amp;C4&amp;":"&amp;B4)</f>
        <v>1:0 / 0:1</v>
      </c>
      <c r="B4" s="20">
        <v>1</v>
      </c>
      <c r="C4" s="20">
        <v>0</v>
      </c>
      <c r="D4" s="29">
        <v>6159</v>
      </c>
      <c r="E4" s="21">
        <f>D4/$D$2</f>
        <v>0.18846389228886168</v>
      </c>
      <c r="F4" s="21">
        <f>E4</f>
        <v>0.18846389228886168</v>
      </c>
      <c r="H4" s="22">
        <f>E4*$H$2</f>
        <v>12.061689106487147</v>
      </c>
      <c r="I4" s="21">
        <f>D4/$I$2</f>
        <v>0.28686539357242663</v>
      </c>
      <c r="J4" s="24">
        <f>$H$2*I4</f>
        <v>18.359385188635304</v>
      </c>
    </row>
    <row r="5" spans="1:10" x14ac:dyDescent="0.35">
      <c r="A5" s="20" t="str">
        <f t="shared" ref="A5:A43" si="0">IF(B5=C5,B5&amp;":"&amp;C5,B5&amp;":"&amp;C5&amp;" / "&amp;C5&amp;":"&amp;B5)</f>
        <v>2:1 / 1:2</v>
      </c>
      <c r="B5" s="20">
        <v>2</v>
      </c>
      <c r="C5" s="20">
        <v>1</v>
      </c>
      <c r="D5" s="29">
        <v>4714</v>
      </c>
      <c r="E5" s="21">
        <f t="shared" ref="E5:E43" si="1">D5/$D$2</f>
        <v>0.14424724602203182</v>
      </c>
      <c r="F5" s="21">
        <f>E5+F4</f>
        <v>0.33271113831089349</v>
      </c>
      <c r="H5" s="22">
        <f t="shared" ref="H5:H43" si="2">E5*$H$2</f>
        <v>9.2318237454100363</v>
      </c>
      <c r="I5" s="21">
        <f t="shared" ref="I5:I8" si="3">D5/$I$2</f>
        <v>0.21956217978574755</v>
      </c>
      <c r="J5" s="24">
        <f t="shared" ref="J5:J8" si="4">$H$2*I5</f>
        <v>14.051979506287843</v>
      </c>
    </row>
    <row r="6" spans="1:10" x14ac:dyDescent="0.35">
      <c r="A6" s="20" t="str">
        <f t="shared" si="0"/>
        <v>2:0 / 0:2</v>
      </c>
      <c r="B6" s="20">
        <v>2</v>
      </c>
      <c r="C6" s="20">
        <v>0</v>
      </c>
      <c r="D6" s="29">
        <v>3999</v>
      </c>
      <c r="E6" s="21">
        <f t="shared" si="1"/>
        <v>0.12236842105263158</v>
      </c>
      <c r="F6" s="21">
        <f t="shared" ref="F6:F43" si="5">E6+F5</f>
        <v>0.45507955936352507</v>
      </c>
      <c r="H6" s="22">
        <f t="shared" si="2"/>
        <v>7.8315789473684214</v>
      </c>
      <c r="I6" s="21">
        <f t="shared" si="3"/>
        <v>0.18625989753143921</v>
      </c>
      <c r="J6" s="24">
        <f t="shared" si="4"/>
        <v>11.920633442012109</v>
      </c>
    </row>
    <row r="7" spans="1:10" x14ac:dyDescent="0.35">
      <c r="A7" s="20" t="str">
        <f t="shared" si="0"/>
        <v>1:1</v>
      </c>
      <c r="B7" s="20">
        <v>1</v>
      </c>
      <c r="C7" s="20">
        <v>1</v>
      </c>
      <c r="D7" s="29">
        <v>3817</v>
      </c>
      <c r="E7" s="21">
        <f t="shared" si="1"/>
        <v>0.11679926560587515</v>
      </c>
      <c r="F7" s="21">
        <f t="shared" si="5"/>
        <v>0.57187882496940023</v>
      </c>
      <c r="H7" s="22">
        <f t="shared" si="2"/>
        <v>7.4751529987760099</v>
      </c>
      <c r="I7" s="21">
        <f t="shared" si="3"/>
        <v>0.17778295295761529</v>
      </c>
      <c r="J7" s="24">
        <f t="shared" si="4"/>
        <v>11.378108989287378</v>
      </c>
    </row>
    <row r="8" spans="1:10" x14ac:dyDescent="0.35">
      <c r="A8" s="20" t="str">
        <f t="shared" si="0"/>
        <v>0:0</v>
      </c>
      <c r="B8" s="20">
        <v>0</v>
      </c>
      <c r="C8" s="20">
        <v>0</v>
      </c>
      <c r="D8" s="29">
        <v>2781</v>
      </c>
      <c r="E8" s="21">
        <f t="shared" si="1"/>
        <v>8.5097919216646264E-2</v>
      </c>
      <c r="F8" s="21">
        <f t="shared" si="5"/>
        <v>0.65697674418604646</v>
      </c>
      <c r="H8" s="22">
        <f t="shared" si="2"/>
        <v>5.4462668298653609</v>
      </c>
      <c r="I8" s="21">
        <f t="shared" si="3"/>
        <v>0.1295295761527713</v>
      </c>
      <c r="J8" s="24">
        <f t="shared" si="4"/>
        <v>8.2898928737773634</v>
      </c>
    </row>
    <row r="9" spans="1:10" x14ac:dyDescent="0.35">
      <c r="A9" s="20" t="str">
        <f t="shared" si="0"/>
        <v>3:0 / 0:3</v>
      </c>
      <c r="B9" s="20">
        <v>3</v>
      </c>
      <c r="C9" s="20">
        <v>0</v>
      </c>
      <c r="D9" s="29">
        <v>2213</v>
      </c>
      <c r="E9" s="21">
        <f t="shared" si="1"/>
        <v>6.7717258261933908E-2</v>
      </c>
      <c r="F9" s="21">
        <f t="shared" si="5"/>
        <v>0.72469400244798032</v>
      </c>
      <c r="H9" s="22">
        <f t="shared" si="2"/>
        <v>4.3339045287637701</v>
      </c>
    </row>
    <row r="10" spans="1:10" x14ac:dyDescent="0.35">
      <c r="A10" s="20" t="str">
        <f t="shared" si="0"/>
        <v>3:1 / 1:3</v>
      </c>
      <c r="B10" s="20">
        <v>3</v>
      </c>
      <c r="C10" s="20">
        <v>1</v>
      </c>
      <c r="D10" s="29">
        <v>2137</v>
      </c>
      <c r="E10" s="21">
        <f t="shared" si="1"/>
        <v>6.5391676866585063E-2</v>
      </c>
      <c r="F10" s="21">
        <f t="shared" si="5"/>
        <v>0.79008567931456541</v>
      </c>
      <c r="H10" s="22">
        <f t="shared" si="2"/>
        <v>4.1850673194614441</v>
      </c>
    </row>
    <row r="11" spans="1:10" x14ac:dyDescent="0.35">
      <c r="A11" s="20" t="str">
        <f t="shared" si="0"/>
        <v>2:2</v>
      </c>
      <c r="B11" s="20">
        <v>2</v>
      </c>
      <c r="C11" s="20">
        <v>2</v>
      </c>
      <c r="D11" s="29">
        <v>1504</v>
      </c>
      <c r="E11" s="21">
        <f t="shared" si="1"/>
        <v>4.602203182374541E-2</v>
      </c>
      <c r="F11" s="21">
        <f t="shared" si="5"/>
        <v>0.83610771113831084</v>
      </c>
      <c r="H11" s="22">
        <f t="shared" si="2"/>
        <v>2.9454100367197062</v>
      </c>
    </row>
    <row r="12" spans="1:10" x14ac:dyDescent="0.35">
      <c r="A12" s="20" t="str">
        <f t="shared" si="0"/>
        <v>3:2 / 2:3</v>
      </c>
      <c r="B12" s="20">
        <v>3</v>
      </c>
      <c r="C12" s="20">
        <v>2</v>
      </c>
      <c r="D12" s="29">
        <v>1346</v>
      </c>
      <c r="E12" s="21">
        <f t="shared" si="1"/>
        <v>4.1187270501835987E-2</v>
      </c>
      <c r="F12" s="21">
        <f t="shared" si="5"/>
        <v>0.87729498164014685</v>
      </c>
      <c r="H12" s="22">
        <f t="shared" si="2"/>
        <v>2.6359853121175032</v>
      </c>
    </row>
    <row r="13" spans="1:10" x14ac:dyDescent="0.35">
      <c r="A13" s="20" t="str">
        <f t="shared" si="0"/>
        <v>4:0 / 0:4</v>
      </c>
      <c r="B13" s="20">
        <v>4</v>
      </c>
      <c r="C13" s="20">
        <v>0</v>
      </c>
      <c r="D13" s="29">
        <v>891</v>
      </c>
      <c r="E13" s="21">
        <f t="shared" si="1"/>
        <v>2.726438188494492E-2</v>
      </c>
      <c r="F13" s="21">
        <f t="shared" si="5"/>
        <v>0.90455936352509181</v>
      </c>
      <c r="H13" s="22">
        <f t="shared" si="2"/>
        <v>1.7449204406364749</v>
      </c>
    </row>
    <row r="14" spans="1:10" x14ac:dyDescent="0.35">
      <c r="A14" s="20" t="str">
        <f t="shared" si="0"/>
        <v>4:1 / 1:4</v>
      </c>
      <c r="B14" s="20">
        <v>4</v>
      </c>
      <c r="C14" s="20">
        <v>1</v>
      </c>
      <c r="D14" s="29">
        <v>852</v>
      </c>
      <c r="E14" s="21">
        <f t="shared" si="1"/>
        <v>2.6070991432068542E-2</v>
      </c>
      <c r="F14" s="21">
        <f t="shared" si="5"/>
        <v>0.9306303549571604</v>
      </c>
      <c r="H14" s="22">
        <f t="shared" si="2"/>
        <v>1.6685434516523867</v>
      </c>
    </row>
    <row r="15" spans="1:10" x14ac:dyDescent="0.35">
      <c r="A15" s="20" t="str">
        <f t="shared" si="0"/>
        <v>4:2 / 2:4</v>
      </c>
      <c r="B15" s="20">
        <v>4</v>
      </c>
      <c r="C15" s="20">
        <v>2</v>
      </c>
      <c r="D15" s="29">
        <v>437</v>
      </c>
      <c r="E15" s="21">
        <f t="shared" si="1"/>
        <v>1.3372093023255814E-2</v>
      </c>
      <c r="F15" s="21">
        <f t="shared" si="5"/>
        <v>0.94400244798041621</v>
      </c>
      <c r="H15" s="22">
        <f t="shared" si="2"/>
        <v>0.85581395348837208</v>
      </c>
    </row>
    <row r="16" spans="1:10" x14ac:dyDescent="0.35">
      <c r="A16" s="20" t="str">
        <f t="shared" si="0"/>
        <v>5:0 / 0:5</v>
      </c>
      <c r="B16" s="20">
        <v>5</v>
      </c>
      <c r="C16" s="20">
        <v>0</v>
      </c>
      <c r="D16" s="29">
        <v>371</v>
      </c>
      <c r="E16" s="21">
        <f t="shared" si="1"/>
        <v>1.135250917992656E-2</v>
      </c>
      <c r="F16" s="21">
        <f t="shared" si="5"/>
        <v>0.9553549571603428</v>
      </c>
      <c r="H16" s="22">
        <f t="shared" si="2"/>
        <v>0.72656058751529984</v>
      </c>
    </row>
    <row r="17" spans="1:8" x14ac:dyDescent="0.35">
      <c r="A17" s="20" t="str">
        <f t="shared" si="0"/>
        <v>5:1 / 1:5</v>
      </c>
      <c r="B17" s="20">
        <v>5</v>
      </c>
      <c r="C17" s="20">
        <v>1</v>
      </c>
      <c r="D17" s="29">
        <v>289</v>
      </c>
      <c r="E17" s="21">
        <f t="shared" si="1"/>
        <v>8.8433292533659728E-3</v>
      </c>
      <c r="F17" s="21">
        <f t="shared" si="5"/>
        <v>0.96419828641370875</v>
      </c>
      <c r="H17" s="22">
        <f t="shared" si="2"/>
        <v>0.56597307221542226</v>
      </c>
    </row>
    <row r="18" spans="1:8" x14ac:dyDescent="0.35">
      <c r="A18" s="20" t="str">
        <f t="shared" si="0"/>
        <v>3:3</v>
      </c>
      <c r="B18" s="20">
        <v>3</v>
      </c>
      <c r="C18" s="20">
        <v>3</v>
      </c>
      <c r="D18" s="29">
        <v>276</v>
      </c>
      <c r="E18" s="21">
        <f t="shared" si="1"/>
        <v>8.4455324357405135E-3</v>
      </c>
      <c r="F18" s="21">
        <f t="shared" si="5"/>
        <v>0.97264381884944928</v>
      </c>
      <c r="H18" s="22">
        <f t="shared" si="2"/>
        <v>0.54051407588739286</v>
      </c>
    </row>
    <row r="19" spans="1:8" x14ac:dyDescent="0.35">
      <c r="A19" s="20" t="str">
        <f t="shared" si="0"/>
        <v>4:3 / 3:4</v>
      </c>
      <c r="B19" s="20">
        <v>4</v>
      </c>
      <c r="C19" s="20">
        <v>3</v>
      </c>
      <c r="D19" s="29">
        <v>177</v>
      </c>
      <c r="E19" s="21">
        <f t="shared" si="1"/>
        <v>5.4161566707466337E-3</v>
      </c>
      <c r="F19" s="21">
        <f t="shared" si="5"/>
        <v>0.97805997552019597</v>
      </c>
      <c r="H19" s="22">
        <f t="shared" si="2"/>
        <v>0.34663402692778456</v>
      </c>
    </row>
    <row r="20" spans="1:8" x14ac:dyDescent="0.35">
      <c r="A20" s="20" t="str">
        <f t="shared" si="0"/>
        <v>6:0 / 0:6</v>
      </c>
      <c r="B20" s="20">
        <v>6</v>
      </c>
      <c r="C20" s="20">
        <v>0</v>
      </c>
      <c r="D20" s="29">
        <v>162</v>
      </c>
      <c r="E20" s="21">
        <f t="shared" si="1"/>
        <v>4.9571603427172586E-3</v>
      </c>
      <c r="F20" s="21">
        <f t="shared" si="5"/>
        <v>0.98301713586291317</v>
      </c>
      <c r="H20" s="22">
        <f t="shared" si="2"/>
        <v>0.31725826193390455</v>
      </c>
    </row>
    <row r="21" spans="1:8" x14ac:dyDescent="0.35">
      <c r="A21" s="20" t="str">
        <f t="shared" si="0"/>
        <v>5:2 / 2:5</v>
      </c>
      <c r="B21" s="20">
        <v>5</v>
      </c>
      <c r="C21" s="20">
        <v>2</v>
      </c>
      <c r="D21" s="29">
        <v>151</v>
      </c>
      <c r="E21" s="21">
        <f t="shared" si="1"/>
        <v>4.620563035495716E-3</v>
      </c>
      <c r="F21" s="21">
        <f t="shared" si="5"/>
        <v>0.98763769889840891</v>
      </c>
      <c r="H21" s="22">
        <f t="shared" si="2"/>
        <v>0.29571603427172583</v>
      </c>
    </row>
    <row r="22" spans="1:8" x14ac:dyDescent="0.35">
      <c r="A22" s="20" t="str">
        <f t="shared" si="0"/>
        <v>6:1 / 1:6</v>
      </c>
      <c r="B22" s="20">
        <v>6</v>
      </c>
      <c r="C22" s="20">
        <v>1</v>
      </c>
      <c r="D22" s="29">
        <v>100</v>
      </c>
      <c r="E22" s="21">
        <f t="shared" si="1"/>
        <v>3.0599755201958386E-3</v>
      </c>
      <c r="F22" s="21">
        <f t="shared" si="5"/>
        <v>0.99069767441860479</v>
      </c>
      <c r="H22" s="22">
        <f t="shared" si="2"/>
        <v>0.19583843329253367</v>
      </c>
    </row>
    <row r="23" spans="1:8" x14ac:dyDescent="0.35">
      <c r="A23" s="20" t="str">
        <f t="shared" si="0"/>
        <v>7:0 / 0:7</v>
      </c>
      <c r="B23" s="20">
        <v>7</v>
      </c>
      <c r="C23" s="20">
        <v>0</v>
      </c>
      <c r="D23" s="29">
        <v>63</v>
      </c>
      <c r="E23" s="21">
        <f t="shared" si="1"/>
        <v>1.9277845777233781E-3</v>
      </c>
      <c r="F23" s="21">
        <f t="shared" si="5"/>
        <v>0.99262545899632815</v>
      </c>
      <c r="H23" s="22">
        <f t="shared" si="2"/>
        <v>0.1233782129742962</v>
      </c>
    </row>
    <row r="24" spans="1:8" x14ac:dyDescent="0.35">
      <c r="A24" s="20" t="str">
        <f t="shared" si="0"/>
        <v>5:3 / 3:5</v>
      </c>
      <c r="B24" s="20">
        <v>5</v>
      </c>
      <c r="C24" s="20">
        <v>3</v>
      </c>
      <c r="D24" s="29">
        <v>38</v>
      </c>
      <c r="E24" s="21">
        <f t="shared" si="1"/>
        <v>1.1627906976744186E-3</v>
      </c>
      <c r="F24" s="21">
        <f t="shared" si="5"/>
        <v>0.99378824969400259</v>
      </c>
      <c r="H24" s="22">
        <f t="shared" si="2"/>
        <v>7.441860465116279E-2</v>
      </c>
    </row>
    <row r="25" spans="1:8" x14ac:dyDescent="0.35">
      <c r="A25" s="20" t="str">
        <f t="shared" si="0"/>
        <v>4:4</v>
      </c>
      <c r="B25" s="20">
        <v>4</v>
      </c>
      <c r="C25" s="20">
        <v>4</v>
      </c>
      <c r="D25" s="29">
        <v>34</v>
      </c>
      <c r="E25" s="21">
        <f t="shared" si="1"/>
        <v>1.040391676866585E-3</v>
      </c>
      <c r="F25" s="21">
        <f t="shared" si="5"/>
        <v>0.99482864137086913</v>
      </c>
      <c r="H25" s="22">
        <f t="shared" si="2"/>
        <v>6.6585067319461441E-2</v>
      </c>
    </row>
    <row r="26" spans="1:8" x14ac:dyDescent="0.35">
      <c r="A26" s="20" t="str">
        <f t="shared" si="0"/>
        <v>7:1 / 1:7</v>
      </c>
      <c r="B26" s="20">
        <v>7</v>
      </c>
      <c r="C26" s="20">
        <v>1</v>
      </c>
      <c r="D26" s="29">
        <v>34</v>
      </c>
      <c r="E26" s="21">
        <f t="shared" si="1"/>
        <v>1.040391676866585E-3</v>
      </c>
      <c r="F26" s="21">
        <f t="shared" si="5"/>
        <v>0.99586903304773566</v>
      </c>
      <c r="H26" s="22">
        <f t="shared" si="2"/>
        <v>6.6585067319461441E-2</v>
      </c>
    </row>
    <row r="27" spans="1:8" x14ac:dyDescent="0.35">
      <c r="A27" s="20" t="str">
        <f t="shared" si="0"/>
        <v>6:2 / 2:6</v>
      </c>
      <c r="B27" s="20">
        <v>6</v>
      </c>
      <c r="C27" s="20">
        <v>2</v>
      </c>
      <c r="D27" s="29">
        <v>31</v>
      </c>
      <c r="E27" s="21">
        <f t="shared" si="1"/>
        <v>9.485924112607099E-4</v>
      </c>
      <c r="F27" s="21">
        <f t="shared" si="5"/>
        <v>0.99681762545899633</v>
      </c>
      <c r="H27" s="22">
        <f t="shared" si="2"/>
        <v>6.0709914320685433E-2</v>
      </c>
    </row>
    <row r="28" spans="1:8" x14ac:dyDescent="0.35">
      <c r="A28" s="20" t="str">
        <f t="shared" si="0"/>
        <v>8:0 / 0:8</v>
      </c>
      <c r="B28" s="20">
        <v>8</v>
      </c>
      <c r="C28" s="20">
        <v>0</v>
      </c>
      <c r="D28" s="29">
        <v>25</v>
      </c>
      <c r="E28" s="21">
        <f t="shared" si="1"/>
        <v>7.6499388004895965E-4</v>
      </c>
      <c r="F28" s="21">
        <f t="shared" si="5"/>
        <v>0.99758261933904524</v>
      </c>
      <c r="H28" s="22">
        <f t="shared" si="2"/>
        <v>4.8959608323133418E-2</v>
      </c>
    </row>
    <row r="29" spans="1:8" x14ac:dyDescent="0.35">
      <c r="A29" s="20" t="str">
        <f t="shared" si="0"/>
        <v>6:3 / 3:6</v>
      </c>
      <c r="B29" s="20">
        <v>6</v>
      </c>
      <c r="C29" s="20">
        <v>3</v>
      </c>
      <c r="D29" s="29">
        <v>16</v>
      </c>
      <c r="E29" s="21">
        <f t="shared" si="1"/>
        <v>4.8959608323133417E-4</v>
      </c>
      <c r="F29" s="21">
        <f t="shared" si="5"/>
        <v>0.99807221542227653</v>
      </c>
      <c r="H29" s="22">
        <f t="shared" si="2"/>
        <v>3.1334149326805387E-2</v>
      </c>
    </row>
    <row r="30" spans="1:8" x14ac:dyDescent="0.35">
      <c r="A30" s="20" t="str">
        <f t="shared" si="0"/>
        <v>5:4 / 4:5</v>
      </c>
      <c r="B30" s="20">
        <v>5</v>
      </c>
      <c r="C30" s="20">
        <v>4</v>
      </c>
      <c r="D30" s="29">
        <v>15</v>
      </c>
      <c r="E30" s="21">
        <f t="shared" si="1"/>
        <v>4.5899632802937578E-4</v>
      </c>
      <c r="F30" s="21">
        <f t="shared" si="5"/>
        <v>0.9985312117503059</v>
      </c>
      <c r="H30" s="22">
        <f t="shared" si="2"/>
        <v>2.937576499388005E-2</v>
      </c>
    </row>
    <row r="31" spans="1:8" x14ac:dyDescent="0.35">
      <c r="A31" s="20" t="str">
        <f t="shared" si="0"/>
        <v>8:1 / 1:8</v>
      </c>
      <c r="B31" s="20">
        <v>8</v>
      </c>
      <c r="C31" s="20">
        <v>1</v>
      </c>
      <c r="D31" s="29">
        <v>13</v>
      </c>
      <c r="E31" s="21">
        <f t="shared" si="1"/>
        <v>3.9779681762545899E-4</v>
      </c>
      <c r="F31" s="21">
        <f t="shared" si="5"/>
        <v>0.99892900856793132</v>
      </c>
      <c r="H31" s="22">
        <f t="shared" si="2"/>
        <v>2.5458996328029376E-2</v>
      </c>
    </row>
    <row r="32" spans="1:8" x14ac:dyDescent="0.35">
      <c r="A32" s="20" t="str">
        <f t="shared" si="0"/>
        <v>7:2 / 2:7</v>
      </c>
      <c r="B32" s="20">
        <v>7</v>
      </c>
      <c r="C32" s="20">
        <v>2</v>
      </c>
      <c r="D32" s="29">
        <v>10</v>
      </c>
      <c r="E32" s="21">
        <f t="shared" si="1"/>
        <v>3.0599755201958382E-4</v>
      </c>
      <c r="F32" s="21">
        <f t="shared" si="5"/>
        <v>0.99923500611995086</v>
      </c>
      <c r="H32" s="22">
        <f t="shared" si="2"/>
        <v>1.9583843329253364E-2</v>
      </c>
    </row>
    <row r="33" spans="1:16" x14ac:dyDescent="0.35">
      <c r="A33" s="20" t="str">
        <f t="shared" si="0"/>
        <v>9:0 / 0:9</v>
      </c>
      <c r="B33" s="20">
        <v>9</v>
      </c>
      <c r="C33" s="20">
        <v>0</v>
      </c>
      <c r="D33" s="29">
        <v>8</v>
      </c>
      <c r="E33" s="21">
        <f t="shared" si="1"/>
        <v>2.4479804161566709E-4</v>
      </c>
      <c r="F33" s="21">
        <f t="shared" si="5"/>
        <v>0.99947980416156657</v>
      </c>
      <c r="H33" s="22">
        <f t="shared" si="2"/>
        <v>1.5667074663402693E-2</v>
      </c>
    </row>
    <row r="34" spans="1:16" x14ac:dyDescent="0.35">
      <c r="A34" s="20" t="str">
        <f t="shared" si="0"/>
        <v>10:0 / 0:10</v>
      </c>
      <c r="B34" s="20">
        <v>10</v>
      </c>
      <c r="C34" s="20">
        <v>0</v>
      </c>
      <c r="D34" s="29">
        <v>4</v>
      </c>
      <c r="E34" s="21">
        <f t="shared" si="1"/>
        <v>1.2239902080783354E-4</v>
      </c>
      <c r="F34" s="21">
        <f t="shared" si="5"/>
        <v>0.99960220318237436</v>
      </c>
      <c r="H34" s="22">
        <f t="shared" si="2"/>
        <v>7.8335373317013467E-3</v>
      </c>
    </row>
    <row r="35" spans="1:16" x14ac:dyDescent="0.35">
      <c r="A35" s="20" t="str">
        <f t="shared" si="0"/>
        <v>8:2 / 2:8</v>
      </c>
      <c r="B35" s="20">
        <v>8</v>
      </c>
      <c r="C35" s="20">
        <v>2</v>
      </c>
      <c r="D35" s="29">
        <v>4</v>
      </c>
      <c r="E35" s="21">
        <f t="shared" si="1"/>
        <v>1.2239902080783354E-4</v>
      </c>
      <c r="F35" s="21">
        <f t="shared" si="5"/>
        <v>0.99972460220318216</v>
      </c>
      <c r="H35" s="22">
        <f t="shared" si="2"/>
        <v>7.8335373317013467E-3</v>
      </c>
    </row>
    <row r="36" spans="1:16" x14ac:dyDescent="0.35">
      <c r="A36" s="20" t="str">
        <f t="shared" si="0"/>
        <v>5:5</v>
      </c>
      <c r="B36" s="20">
        <v>5</v>
      </c>
      <c r="C36" s="20">
        <v>5</v>
      </c>
      <c r="D36" s="29">
        <v>2</v>
      </c>
      <c r="E36" s="21">
        <f t="shared" si="1"/>
        <v>6.1199510403916771E-5</v>
      </c>
      <c r="F36" s="21">
        <f t="shared" si="5"/>
        <v>0.99978580171358611</v>
      </c>
      <c r="H36" s="22">
        <f t="shared" si="2"/>
        <v>3.9167686658506734E-3</v>
      </c>
    </row>
    <row r="37" spans="1:16" ht="13.9" x14ac:dyDescent="0.4">
      <c r="A37" s="20" t="str">
        <f t="shared" si="0"/>
        <v>11:0 / 0:11</v>
      </c>
      <c r="B37" s="20">
        <v>11</v>
      </c>
      <c r="C37" s="20">
        <v>0</v>
      </c>
      <c r="D37" s="29">
        <v>1</v>
      </c>
      <c r="E37" s="21">
        <f t="shared" si="1"/>
        <v>3.0599755201958386E-5</v>
      </c>
      <c r="F37" s="21">
        <f t="shared" si="5"/>
        <v>0.99981640146878803</v>
      </c>
      <c r="H37" s="22">
        <f t="shared" si="2"/>
        <v>1.9583843329253367E-3</v>
      </c>
      <c r="K37" s="31" t="s">
        <v>25</v>
      </c>
      <c r="L37" s="32"/>
      <c r="M37" s="33"/>
      <c r="O37" s="20" t="s">
        <v>543</v>
      </c>
    </row>
    <row r="38" spans="1:16" ht="13.9" x14ac:dyDescent="0.4">
      <c r="A38" s="20" t="str">
        <f t="shared" si="0"/>
        <v>13:0 / 0:13</v>
      </c>
      <c r="B38" s="20">
        <v>13</v>
      </c>
      <c r="C38" s="20">
        <v>0</v>
      </c>
      <c r="D38" s="29">
        <v>1</v>
      </c>
      <c r="E38" s="21">
        <f t="shared" si="1"/>
        <v>3.0599755201958386E-5</v>
      </c>
      <c r="F38" s="21">
        <f t="shared" si="5"/>
        <v>0.99984700122398995</v>
      </c>
      <c r="H38" s="22">
        <f t="shared" si="2"/>
        <v>1.9583843329253367E-3</v>
      </c>
      <c r="K38" s="5" t="s">
        <v>22</v>
      </c>
      <c r="L38" s="5" t="s">
        <v>23</v>
      </c>
      <c r="M38" s="5" t="s">
        <v>24</v>
      </c>
      <c r="O38" s="20">
        <v>48</v>
      </c>
    </row>
    <row r="39" spans="1:16" x14ac:dyDescent="0.35">
      <c r="A39" s="20" t="str">
        <f t="shared" si="0"/>
        <v>9:1 / 1:9</v>
      </c>
      <c r="B39" s="20">
        <v>9</v>
      </c>
      <c r="C39" s="20">
        <v>1</v>
      </c>
      <c r="D39" s="29">
        <v>1</v>
      </c>
      <c r="E39" s="21">
        <f t="shared" si="1"/>
        <v>3.0599755201958386E-5</v>
      </c>
      <c r="F39" s="21">
        <f t="shared" si="5"/>
        <v>0.99987760097919187</v>
      </c>
      <c r="H39" s="22">
        <f t="shared" si="2"/>
        <v>1.9583843329253367E-3</v>
      </c>
      <c r="K39" s="25" t="str">
        <f>A4</f>
        <v>1:0 / 0:1</v>
      </c>
      <c r="L39" s="26">
        <f t="shared" ref="L39:M43" si="6">I4</f>
        <v>0.28686539357242663</v>
      </c>
      <c r="M39" s="27">
        <f t="shared" si="6"/>
        <v>18.359385188635304</v>
      </c>
      <c r="O39" s="28">
        <f>L39*$O$38</f>
        <v>13.769538891476479</v>
      </c>
      <c r="P39" s="20">
        <v>14</v>
      </c>
    </row>
    <row r="40" spans="1:16" x14ac:dyDescent="0.35">
      <c r="A40" s="20" t="str">
        <f t="shared" si="0"/>
        <v>9:2 / 2:9</v>
      </c>
      <c r="B40" s="20">
        <v>9</v>
      </c>
      <c r="C40" s="20">
        <v>2</v>
      </c>
      <c r="D40" s="29">
        <v>1</v>
      </c>
      <c r="E40" s="21">
        <f t="shared" si="1"/>
        <v>3.0599755201958386E-5</v>
      </c>
      <c r="F40" s="21">
        <f t="shared" si="5"/>
        <v>0.99990820073439379</v>
      </c>
      <c r="H40" s="22">
        <f t="shared" si="2"/>
        <v>1.9583843329253367E-3</v>
      </c>
      <c r="K40" s="25" t="str">
        <f>A5</f>
        <v>2:1 / 1:2</v>
      </c>
      <c r="L40" s="26">
        <f t="shared" si="6"/>
        <v>0.21956217978574755</v>
      </c>
      <c r="M40" s="27">
        <f t="shared" si="6"/>
        <v>14.051979506287843</v>
      </c>
      <c r="O40" s="28">
        <f t="shared" ref="O40:O43" si="7">L40*$O$38</f>
        <v>10.538984629715882</v>
      </c>
      <c r="P40" s="20">
        <v>11</v>
      </c>
    </row>
    <row r="41" spans="1:16" x14ac:dyDescent="0.35">
      <c r="A41" s="20" t="str">
        <f t="shared" si="0"/>
        <v>6:4 / 4:6</v>
      </c>
      <c r="B41" s="20">
        <v>6</v>
      </c>
      <c r="C41" s="20">
        <v>4</v>
      </c>
      <c r="D41" s="29">
        <v>1</v>
      </c>
      <c r="E41" s="21">
        <f t="shared" si="1"/>
        <v>3.0599755201958386E-5</v>
      </c>
      <c r="F41" s="21">
        <f t="shared" si="5"/>
        <v>0.99993880048959571</v>
      </c>
      <c r="H41" s="22">
        <f t="shared" si="2"/>
        <v>1.9583843329253367E-3</v>
      </c>
      <c r="K41" s="25" t="str">
        <f>A6</f>
        <v>2:0 / 0:2</v>
      </c>
      <c r="L41" s="26">
        <f t="shared" si="6"/>
        <v>0.18625989753143921</v>
      </c>
      <c r="M41" s="27">
        <f t="shared" si="6"/>
        <v>11.920633442012109</v>
      </c>
      <c r="O41" s="28">
        <f t="shared" si="7"/>
        <v>8.9404750815090814</v>
      </c>
      <c r="P41" s="20">
        <v>9</v>
      </c>
    </row>
    <row r="42" spans="1:16" x14ac:dyDescent="0.35">
      <c r="A42" s="20" t="str">
        <f t="shared" si="0"/>
        <v>7:3 / 3:7</v>
      </c>
      <c r="B42" s="20">
        <v>7</v>
      </c>
      <c r="C42" s="20">
        <v>3</v>
      </c>
      <c r="D42" s="29">
        <v>1</v>
      </c>
      <c r="E42" s="21">
        <f t="shared" si="1"/>
        <v>3.0599755201958386E-5</v>
      </c>
      <c r="F42" s="21">
        <f t="shared" si="5"/>
        <v>0.99996940024479763</v>
      </c>
      <c r="H42" s="22">
        <f t="shared" si="2"/>
        <v>1.9583843329253367E-3</v>
      </c>
      <c r="K42" s="25" t="str">
        <f>A7</f>
        <v>1:1</v>
      </c>
      <c r="L42" s="26">
        <f t="shared" si="6"/>
        <v>0.17778295295761529</v>
      </c>
      <c r="M42" s="27">
        <f t="shared" si="6"/>
        <v>11.378108989287378</v>
      </c>
      <c r="O42" s="28">
        <f t="shared" si="7"/>
        <v>8.5335817419655342</v>
      </c>
      <c r="P42" s="20">
        <v>8</v>
      </c>
    </row>
    <row r="43" spans="1:16" x14ac:dyDescent="0.35">
      <c r="A43" s="20" t="str">
        <f t="shared" si="0"/>
        <v>6:5 / 5:6</v>
      </c>
      <c r="B43" s="20">
        <v>6</v>
      </c>
      <c r="C43" s="20">
        <v>5</v>
      </c>
      <c r="D43" s="29">
        <v>1</v>
      </c>
      <c r="E43" s="21">
        <f t="shared" si="1"/>
        <v>3.0599755201958386E-5</v>
      </c>
      <c r="F43" s="21">
        <f t="shared" si="5"/>
        <v>0.99999999999999956</v>
      </c>
      <c r="H43" s="22">
        <f t="shared" si="2"/>
        <v>1.9583843329253367E-3</v>
      </c>
      <c r="K43" s="25" t="str">
        <f>A8</f>
        <v>0:0</v>
      </c>
      <c r="L43" s="26">
        <f t="shared" si="6"/>
        <v>0.1295295761527713</v>
      </c>
      <c r="M43" s="27">
        <f t="shared" si="6"/>
        <v>8.2898928737773634</v>
      </c>
      <c r="O43" s="28">
        <f t="shared" si="7"/>
        <v>6.217419655333023</v>
      </c>
      <c r="P43" s="20">
        <v>6</v>
      </c>
    </row>
  </sheetData>
  <autoFilter ref="B3:D43">
    <sortState ref="B4:D43">
      <sortCondition descending="1" ref="D3:D43"/>
    </sortState>
  </autoFilter>
  <mergeCells count="1">
    <mergeCell ref="K37:M37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D212"/>
  <sheetViews>
    <sheetView workbookViewId="0"/>
  </sheetViews>
  <sheetFormatPr baseColWidth="10" defaultRowHeight="14.25" x14ac:dyDescent="0.45"/>
  <cols>
    <col min="1" max="1" width="4.625" style="6" bestFit="1" customWidth="1"/>
    <col min="2" max="2" width="24.875" style="6" bestFit="1" customWidth="1"/>
    <col min="3" max="3" width="4.75" style="6" bestFit="1" customWidth="1"/>
    <col min="4" max="4" width="7.125" style="6" bestFit="1" customWidth="1"/>
    <col min="5" max="5" width="11.375" style="6" bestFit="1" customWidth="1"/>
    <col min="6" max="6" width="16.375" style="6" bestFit="1" customWidth="1"/>
    <col min="7" max="7" width="12.375" style="6" bestFit="1" customWidth="1"/>
    <col min="8" max="8" width="13.25" style="6" bestFit="1" customWidth="1"/>
    <col min="9" max="9" width="11.5" style="6" bestFit="1" customWidth="1"/>
    <col min="10" max="10" width="12.375" style="6" bestFit="1" customWidth="1"/>
    <col min="11" max="11" width="11.5" style="6" bestFit="1" customWidth="1"/>
    <col min="12" max="12" width="12.375" style="6" bestFit="1" customWidth="1"/>
    <col min="13" max="13" width="11.5" style="6" bestFit="1" customWidth="1"/>
    <col min="14" max="14" width="12.375" style="6" bestFit="1" customWidth="1"/>
    <col min="15" max="19" width="10.625" style="6" bestFit="1" customWidth="1"/>
    <col min="20" max="16384" width="11" style="6"/>
  </cols>
  <sheetData>
    <row r="1" spans="1:4" x14ac:dyDescent="0.45">
      <c r="A1" s="6" t="s">
        <v>26</v>
      </c>
      <c r="B1" s="6" t="s">
        <v>27</v>
      </c>
      <c r="C1" s="6" t="s">
        <v>28</v>
      </c>
      <c r="D1" t="s">
        <v>29</v>
      </c>
    </row>
    <row r="2" spans="1:4" x14ac:dyDescent="0.45">
      <c r="A2" s="6">
        <v>1</v>
      </c>
      <c r="B2" s="7" t="s">
        <v>30</v>
      </c>
      <c r="C2" s="7" t="s">
        <v>31</v>
      </c>
      <c r="D2">
        <v>1533</v>
      </c>
    </row>
    <row r="3" spans="1:4" x14ac:dyDescent="0.45">
      <c r="A3" s="6">
        <v>2</v>
      </c>
      <c r="B3" s="7" t="s">
        <v>33</v>
      </c>
      <c r="C3" s="7" t="s">
        <v>34</v>
      </c>
      <c r="D3">
        <v>1384</v>
      </c>
    </row>
    <row r="4" spans="1:4" x14ac:dyDescent="0.45">
      <c r="A4" s="6">
        <v>3</v>
      </c>
      <c r="B4" s="7" t="s">
        <v>35</v>
      </c>
      <c r="C4" s="7" t="s">
        <v>36</v>
      </c>
      <c r="D4">
        <v>1346</v>
      </c>
    </row>
    <row r="5" spans="1:4" x14ac:dyDescent="0.45">
      <c r="A5" s="6">
        <v>4</v>
      </c>
      <c r="B5" s="7" t="s">
        <v>37</v>
      </c>
      <c r="C5" s="7" t="s">
        <v>38</v>
      </c>
      <c r="D5">
        <v>1306</v>
      </c>
    </row>
    <row r="6" spans="1:4" x14ac:dyDescent="0.45">
      <c r="A6" s="6">
        <v>5</v>
      </c>
      <c r="B6" s="7" t="s">
        <v>39</v>
      </c>
      <c r="C6" s="7" t="s">
        <v>40</v>
      </c>
      <c r="D6">
        <v>1254</v>
      </c>
    </row>
    <row r="7" spans="1:4" x14ac:dyDescent="0.45">
      <c r="A7" s="6">
        <v>6</v>
      </c>
      <c r="B7" s="7" t="s">
        <v>41</v>
      </c>
      <c r="C7" s="7" t="s">
        <v>42</v>
      </c>
      <c r="D7">
        <v>1179</v>
      </c>
    </row>
    <row r="8" spans="1:4" x14ac:dyDescent="0.45">
      <c r="A8" s="6">
        <v>7</v>
      </c>
      <c r="B8" s="7" t="s">
        <v>43</v>
      </c>
      <c r="C8" s="7" t="s">
        <v>44</v>
      </c>
      <c r="D8">
        <v>1166</v>
      </c>
    </row>
    <row r="9" spans="1:4" x14ac:dyDescent="0.45">
      <c r="A9" s="6">
        <v>8</v>
      </c>
      <c r="B9" s="7" t="s">
        <v>45</v>
      </c>
      <c r="C9" s="7" t="s">
        <v>46</v>
      </c>
      <c r="D9">
        <v>1162</v>
      </c>
    </row>
    <row r="10" spans="1:4" x14ac:dyDescent="0.45">
      <c r="A10" s="6">
        <v>9</v>
      </c>
      <c r="B10" s="7" t="s">
        <v>47</v>
      </c>
      <c r="C10" s="7" t="s">
        <v>48</v>
      </c>
      <c r="D10">
        <v>1146</v>
      </c>
    </row>
    <row r="11" spans="1:4" x14ac:dyDescent="0.45">
      <c r="A11" s="6">
        <v>10</v>
      </c>
      <c r="B11" s="7" t="s">
        <v>49</v>
      </c>
      <c r="C11" s="7" t="s">
        <v>50</v>
      </c>
      <c r="D11">
        <v>1118</v>
      </c>
    </row>
    <row r="12" spans="1:4" x14ac:dyDescent="0.45">
      <c r="A12" s="6">
        <v>11</v>
      </c>
      <c r="B12" s="7" t="s">
        <v>51</v>
      </c>
      <c r="C12" s="7" t="s">
        <v>52</v>
      </c>
      <c r="D12">
        <v>1106</v>
      </c>
    </row>
    <row r="13" spans="1:4" x14ac:dyDescent="0.45">
      <c r="A13" s="6">
        <v>12</v>
      </c>
      <c r="B13" s="7" t="s">
        <v>53</v>
      </c>
      <c r="C13" s="7" t="s">
        <v>54</v>
      </c>
      <c r="D13">
        <v>1054</v>
      </c>
    </row>
    <row r="14" spans="1:4" x14ac:dyDescent="0.45">
      <c r="A14" s="6">
        <v>13</v>
      </c>
      <c r="B14" s="7" t="s">
        <v>55</v>
      </c>
      <c r="C14" s="7" t="s">
        <v>56</v>
      </c>
      <c r="D14">
        <v>1040</v>
      </c>
    </row>
    <row r="15" spans="1:4" x14ac:dyDescent="0.45">
      <c r="A15" s="6">
        <v>14</v>
      </c>
      <c r="B15" s="7" t="s">
        <v>57</v>
      </c>
      <c r="C15" s="7" t="s">
        <v>58</v>
      </c>
      <c r="D15">
        <v>1012</v>
      </c>
    </row>
    <row r="16" spans="1:4" x14ac:dyDescent="0.45">
      <c r="A16" s="6">
        <v>15</v>
      </c>
      <c r="B16" s="7" t="s">
        <v>59</v>
      </c>
      <c r="C16" s="7" t="s">
        <v>60</v>
      </c>
      <c r="D16">
        <v>1008</v>
      </c>
    </row>
    <row r="17" spans="1:4" x14ac:dyDescent="0.45">
      <c r="A17" s="6">
        <v>16</v>
      </c>
      <c r="B17" s="7" t="s">
        <v>61</v>
      </c>
      <c r="C17" s="7" t="s">
        <v>62</v>
      </c>
      <c r="D17">
        <v>989</v>
      </c>
    </row>
    <row r="18" spans="1:4" x14ac:dyDescent="0.45">
      <c r="A18" s="6">
        <v>17</v>
      </c>
      <c r="B18" s="7" t="s">
        <v>63</v>
      </c>
      <c r="C18" s="7" t="s">
        <v>64</v>
      </c>
      <c r="D18">
        <v>976</v>
      </c>
    </row>
    <row r="19" spans="1:4" x14ac:dyDescent="0.45">
      <c r="A19" s="6">
        <v>18</v>
      </c>
      <c r="B19" s="7" t="s">
        <v>65</v>
      </c>
      <c r="C19" s="7" t="s">
        <v>66</v>
      </c>
      <c r="D19">
        <v>975</v>
      </c>
    </row>
    <row r="20" spans="1:4" x14ac:dyDescent="0.45">
      <c r="A20" s="6">
        <v>19</v>
      </c>
      <c r="B20" s="7" t="s">
        <v>67</v>
      </c>
      <c r="C20" s="7" t="s">
        <v>68</v>
      </c>
      <c r="D20">
        <v>969</v>
      </c>
    </row>
    <row r="21" spans="1:4" x14ac:dyDescent="0.45">
      <c r="A21" s="6">
        <v>20</v>
      </c>
      <c r="B21" s="7" t="s">
        <v>69</v>
      </c>
      <c r="C21" s="7" t="s">
        <v>70</v>
      </c>
      <c r="D21">
        <v>947</v>
      </c>
    </row>
    <row r="22" spans="1:4" x14ac:dyDescent="0.45">
      <c r="A22" s="6">
        <v>21</v>
      </c>
      <c r="B22" s="7" t="s">
        <v>71</v>
      </c>
      <c r="C22" s="7" t="s">
        <v>72</v>
      </c>
      <c r="D22">
        <v>931</v>
      </c>
    </row>
    <row r="23" spans="1:4" x14ac:dyDescent="0.45">
      <c r="A23" s="6">
        <v>22</v>
      </c>
      <c r="B23" s="7" t="s">
        <v>73</v>
      </c>
      <c r="C23" s="7" t="s">
        <v>74</v>
      </c>
      <c r="D23">
        <v>930</v>
      </c>
    </row>
    <row r="24" spans="1:4" x14ac:dyDescent="0.45">
      <c r="A24" s="6">
        <v>23</v>
      </c>
      <c r="B24" s="7" t="s">
        <v>75</v>
      </c>
      <c r="C24" s="7" t="s">
        <v>76</v>
      </c>
      <c r="D24">
        <v>889</v>
      </c>
    </row>
    <row r="25" spans="1:4" x14ac:dyDescent="0.45">
      <c r="A25" s="6">
        <v>24</v>
      </c>
      <c r="B25" s="7" t="s">
        <v>77</v>
      </c>
      <c r="C25" s="7" t="s">
        <v>77</v>
      </c>
      <c r="D25">
        <v>880</v>
      </c>
    </row>
    <row r="26" spans="1:4" x14ac:dyDescent="0.45">
      <c r="A26" s="6">
        <v>25</v>
      </c>
      <c r="B26" s="7" t="s">
        <v>78</v>
      </c>
      <c r="C26" s="7" t="s">
        <v>79</v>
      </c>
      <c r="D26">
        <v>858</v>
      </c>
    </row>
    <row r="27" spans="1:4" x14ac:dyDescent="0.45">
      <c r="A27" s="6">
        <v>26</v>
      </c>
      <c r="B27" s="7" t="s">
        <v>80</v>
      </c>
      <c r="C27" s="7" t="s">
        <v>81</v>
      </c>
      <c r="D27">
        <v>841</v>
      </c>
    </row>
    <row r="28" spans="1:4" x14ac:dyDescent="0.45">
      <c r="A28" s="6">
        <v>27</v>
      </c>
      <c r="B28" s="7" t="s">
        <v>82</v>
      </c>
      <c r="C28" s="7" t="s">
        <v>83</v>
      </c>
      <c r="D28">
        <v>837</v>
      </c>
    </row>
    <row r="29" spans="1:4" x14ac:dyDescent="0.45">
      <c r="A29" s="6">
        <v>28</v>
      </c>
      <c r="B29" s="7" t="s">
        <v>84</v>
      </c>
      <c r="C29" s="7" t="s">
        <v>85</v>
      </c>
      <c r="D29">
        <v>825</v>
      </c>
    </row>
    <row r="30" spans="1:4" x14ac:dyDescent="0.45">
      <c r="A30" s="6">
        <v>29</v>
      </c>
      <c r="B30" s="7" t="s">
        <v>86</v>
      </c>
      <c r="C30" s="7" t="s">
        <v>87</v>
      </c>
      <c r="D30">
        <v>786</v>
      </c>
    </row>
    <row r="31" spans="1:4" x14ac:dyDescent="0.45">
      <c r="A31" s="6">
        <v>30</v>
      </c>
      <c r="B31" s="7" t="s">
        <v>88</v>
      </c>
      <c r="C31" s="7" t="s">
        <v>89</v>
      </c>
      <c r="D31">
        <v>777</v>
      </c>
    </row>
    <row r="32" spans="1:4" x14ac:dyDescent="0.45">
      <c r="A32" s="6">
        <v>31</v>
      </c>
      <c r="B32" s="7" t="s">
        <v>90</v>
      </c>
      <c r="C32" s="7" t="s">
        <v>91</v>
      </c>
      <c r="D32">
        <v>776</v>
      </c>
    </row>
    <row r="33" spans="1:4" x14ac:dyDescent="0.45">
      <c r="A33" s="6">
        <v>32</v>
      </c>
      <c r="B33" s="7" t="s">
        <v>92</v>
      </c>
      <c r="C33" s="7" t="s">
        <v>93</v>
      </c>
      <c r="D33">
        <v>737</v>
      </c>
    </row>
    <row r="34" spans="1:4" x14ac:dyDescent="0.45">
      <c r="A34" s="6">
        <v>32</v>
      </c>
      <c r="B34" s="7" t="s">
        <v>94</v>
      </c>
      <c r="C34" s="7" t="s">
        <v>95</v>
      </c>
      <c r="D34">
        <v>737</v>
      </c>
    </row>
    <row r="35" spans="1:4" x14ac:dyDescent="0.45">
      <c r="A35" s="6">
        <v>34</v>
      </c>
      <c r="B35" s="7" t="s">
        <v>96</v>
      </c>
      <c r="C35" s="7" t="s">
        <v>97</v>
      </c>
      <c r="D35">
        <v>735</v>
      </c>
    </row>
    <row r="36" spans="1:4" x14ac:dyDescent="0.45">
      <c r="A36" s="6">
        <v>35</v>
      </c>
      <c r="B36" s="7" t="s">
        <v>98</v>
      </c>
      <c r="C36" s="7" t="s">
        <v>99</v>
      </c>
      <c r="D36">
        <v>732</v>
      </c>
    </row>
    <row r="37" spans="1:4" x14ac:dyDescent="0.45">
      <c r="A37" s="6">
        <v>36</v>
      </c>
      <c r="B37" s="7" t="s">
        <v>100</v>
      </c>
      <c r="C37" s="7" t="s">
        <v>101</v>
      </c>
      <c r="D37">
        <v>727</v>
      </c>
    </row>
    <row r="38" spans="1:4" x14ac:dyDescent="0.45">
      <c r="A38" s="6">
        <v>37</v>
      </c>
      <c r="B38" s="7" t="s">
        <v>102</v>
      </c>
      <c r="C38" s="7" t="s">
        <v>103</v>
      </c>
      <c r="D38">
        <v>714</v>
      </c>
    </row>
    <row r="39" spans="1:4" x14ac:dyDescent="0.45">
      <c r="A39" s="6">
        <v>38</v>
      </c>
      <c r="B39" s="7" t="s">
        <v>104</v>
      </c>
      <c r="C39" s="7" t="s">
        <v>105</v>
      </c>
      <c r="D39">
        <v>711</v>
      </c>
    </row>
    <row r="40" spans="1:4" x14ac:dyDescent="0.45">
      <c r="A40" s="6">
        <v>39</v>
      </c>
      <c r="B40" s="7" t="s">
        <v>106</v>
      </c>
      <c r="C40" s="7" t="s">
        <v>107</v>
      </c>
      <c r="D40">
        <v>709</v>
      </c>
    </row>
    <row r="41" spans="1:4" x14ac:dyDescent="0.45">
      <c r="A41" s="6">
        <v>40</v>
      </c>
      <c r="B41" s="7" t="s">
        <v>108</v>
      </c>
      <c r="C41" s="7" t="s">
        <v>109</v>
      </c>
      <c r="D41">
        <v>700</v>
      </c>
    </row>
    <row r="42" spans="1:4" x14ac:dyDescent="0.45">
      <c r="A42" s="6">
        <v>41</v>
      </c>
      <c r="B42" s="7" t="s">
        <v>110</v>
      </c>
      <c r="C42" s="7" t="s">
        <v>111</v>
      </c>
      <c r="D42">
        <v>688</v>
      </c>
    </row>
    <row r="43" spans="1:4" x14ac:dyDescent="0.45">
      <c r="A43" s="6">
        <v>42</v>
      </c>
      <c r="B43" s="7" t="s">
        <v>112</v>
      </c>
      <c r="C43" s="7" t="s">
        <v>113</v>
      </c>
      <c r="D43">
        <v>681</v>
      </c>
    </row>
    <row r="44" spans="1:4" x14ac:dyDescent="0.45">
      <c r="A44" s="6">
        <v>43</v>
      </c>
      <c r="B44" s="7" t="s">
        <v>114</v>
      </c>
      <c r="C44" s="7" t="s">
        <v>115</v>
      </c>
      <c r="D44">
        <v>671</v>
      </c>
    </row>
    <row r="45" spans="1:4" x14ac:dyDescent="0.45">
      <c r="A45" s="6">
        <v>44</v>
      </c>
      <c r="B45" s="7" t="s">
        <v>116</v>
      </c>
      <c r="C45" s="7" t="s">
        <v>117</v>
      </c>
      <c r="D45">
        <v>657</v>
      </c>
    </row>
    <row r="46" spans="1:4" x14ac:dyDescent="0.45">
      <c r="A46" s="6">
        <v>45</v>
      </c>
      <c r="B46" s="7" t="s">
        <v>118</v>
      </c>
      <c r="C46" s="7" t="s">
        <v>119</v>
      </c>
      <c r="D46">
        <v>647</v>
      </c>
    </row>
    <row r="47" spans="1:4" x14ac:dyDescent="0.45">
      <c r="A47" s="6">
        <v>46</v>
      </c>
      <c r="B47" s="7" t="s">
        <v>120</v>
      </c>
      <c r="C47" s="7" t="s">
        <v>121</v>
      </c>
      <c r="D47">
        <v>636</v>
      </c>
    </row>
    <row r="48" spans="1:4" x14ac:dyDescent="0.45">
      <c r="A48" s="6">
        <v>47</v>
      </c>
      <c r="B48" s="7" t="s">
        <v>122</v>
      </c>
      <c r="C48" s="7" t="s">
        <v>123</v>
      </c>
      <c r="D48">
        <v>635</v>
      </c>
    </row>
    <row r="49" spans="1:4" x14ac:dyDescent="0.45">
      <c r="A49" s="6">
        <v>48</v>
      </c>
      <c r="B49" s="7" t="s">
        <v>124</v>
      </c>
      <c r="C49" s="7" t="s">
        <v>125</v>
      </c>
      <c r="D49">
        <v>612</v>
      </c>
    </row>
    <row r="50" spans="1:4" x14ac:dyDescent="0.45">
      <c r="A50" s="6">
        <v>49</v>
      </c>
      <c r="B50" s="7" t="s">
        <v>126</v>
      </c>
      <c r="C50" s="7" t="s">
        <v>127</v>
      </c>
      <c r="D50">
        <v>608</v>
      </c>
    </row>
    <row r="51" spans="1:4" x14ac:dyDescent="0.45">
      <c r="A51" s="6">
        <v>50</v>
      </c>
      <c r="B51" s="7" t="s">
        <v>128</v>
      </c>
      <c r="C51" s="7" t="s">
        <v>129</v>
      </c>
      <c r="D51">
        <v>604</v>
      </c>
    </row>
    <row r="52" spans="1:4" x14ac:dyDescent="0.45">
      <c r="A52" s="6">
        <v>51</v>
      </c>
      <c r="B52" s="7" t="s">
        <v>130</v>
      </c>
      <c r="C52" s="7" t="s">
        <v>131</v>
      </c>
      <c r="D52">
        <v>603</v>
      </c>
    </row>
    <row r="53" spans="1:4" x14ac:dyDescent="0.45">
      <c r="A53" s="6">
        <v>51</v>
      </c>
      <c r="B53" s="7" t="s">
        <v>132</v>
      </c>
      <c r="C53" s="7" t="s">
        <v>133</v>
      </c>
      <c r="D53">
        <v>603</v>
      </c>
    </row>
    <row r="54" spans="1:4" x14ac:dyDescent="0.45">
      <c r="A54" s="6">
        <v>53</v>
      </c>
      <c r="B54" s="7" t="s">
        <v>134</v>
      </c>
      <c r="C54" s="7" t="s">
        <v>135</v>
      </c>
      <c r="D54">
        <v>591</v>
      </c>
    </row>
    <row r="55" spans="1:4" x14ac:dyDescent="0.45">
      <c r="A55" s="6">
        <v>54</v>
      </c>
      <c r="B55" s="7" t="s">
        <v>136</v>
      </c>
      <c r="C55" s="7" t="s">
        <v>137</v>
      </c>
      <c r="D55">
        <v>583</v>
      </c>
    </row>
    <row r="56" spans="1:4" x14ac:dyDescent="0.45">
      <c r="A56" s="6">
        <v>55</v>
      </c>
      <c r="B56" s="7" t="s">
        <v>138</v>
      </c>
      <c r="C56" s="7" t="s">
        <v>139</v>
      </c>
      <c r="D56">
        <v>575</v>
      </c>
    </row>
    <row r="57" spans="1:4" x14ac:dyDescent="0.45">
      <c r="A57" s="6">
        <v>56</v>
      </c>
      <c r="B57" s="7" t="s">
        <v>140</v>
      </c>
      <c r="C57" s="7" t="s">
        <v>141</v>
      </c>
      <c r="D57">
        <v>549</v>
      </c>
    </row>
    <row r="58" spans="1:4" x14ac:dyDescent="0.45">
      <c r="A58" s="6">
        <v>57</v>
      </c>
      <c r="B58" s="7" t="s">
        <v>142</v>
      </c>
      <c r="C58" s="7" t="s">
        <v>143</v>
      </c>
      <c r="D58">
        <v>548</v>
      </c>
    </row>
    <row r="59" spans="1:4" x14ac:dyDescent="0.45">
      <c r="A59" s="6">
        <v>58</v>
      </c>
      <c r="B59" s="7" t="s">
        <v>144</v>
      </c>
      <c r="C59" s="7" t="s">
        <v>145</v>
      </c>
      <c r="D59">
        <v>545</v>
      </c>
    </row>
    <row r="60" spans="1:4" x14ac:dyDescent="0.45">
      <c r="A60" s="6">
        <v>59</v>
      </c>
      <c r="B60" s="7" t="s">
        <v>146</v>
      </c>
      <c r="C60" s="7" t="s">
        <v>147</v>
      </c>
      <c r="D60">
        <v>530</v>
      </c>
    </row>
    <row r="61" spans="1:4" x14ac:dyDescent="0.45">
      <c r="A61" s="6">
        <v>60</v>
      </c>
      <c r="B61" s="7" t="s">
        <v>148</v>
      </c>
      <c r="C61" s="7" t="s">
        <v>149</v>
      </c>
      <c r="D61">
        <v>528</v>
      </c>
    </row>
    <row r="62" spans="1:4" x14ac:dyDescent="0.45">
      <c r="A62" s="6">
        <v>61</v>
      </c>
      <c r="B62" s="7" t="s">
        <v>150</v>
      </c>
      <c r="C62" s="7" t="s">
        <v>151</v>
      </c>
      <c r="D62">
        <v>520</v>
      </c>
    </row>
    <row r="63" spans="1:4" x14ac:dyDescent="0.45">
      <c r="A63" s="6">
        <v>62</v>
      </c>
      <c r="B63" s="7" t="s">
        <v>152</v>
      </c>
      <c r="C63" s="7" t="s">
        <v>153</v>
      </c>
      <c r="D63">
        <v>516</v>
      </c>
    </row>
    <row r="64" spans="1:4" x14ac:dyDescent="0.45">
      <c r="A64" s="6">
        <v>63</v>
      </c>
      <c r="B64" s="7" t="s">
        <v>154</v>
      </c>
      <c r="C64" s="7" t="s">
        <v>155</v>
      </c>
      <c r="D64">
        <v>507</v>
      </c>
    </row>
    <row r="65" spans="1:4" x14ac:dyDescent="0.45">
      <c r="A65" s="6">
        <v>64</v>
      </c>
      <c r="B65" s="7" t="s">
        <v>156</v>
      </c>
      <c r="C65" s="7" t="s">
        <v>157</v>
      </c>
      <c r="D65">
        <v>506</v>
      </c>
    </row>
    <row r="66" spans="1:4" x14ac:dyDescent="0.45">
      <c r="A66" s="6">
        <v>65</v>
      </c>
      <c r="B66" s="7" t="s">
        <v>158</v>
      </c>
      <c r="C66" s="7" t="s">
        <v>159</v>
      </c>
      <c r="D66">
        <v>495</v>
      </c>
    </row>
    <row r="67" spans="1:4" x14ac:dyDescent="0.45">
      <c r="A67" s="6">
        <v>66</v>
      </c>
      <c r="B67" s="7" t="s">
        <v>160</v>
      </c>
      <c r="C67" s="7" t="s">
        <v>161</v>
      </c>
      <c r="D67">
        <v>493</v>
      </c>
    </row>
    <row r="68" spans="1:4" x14ac:dyDescent="0.45">
      <c r="A68" s="6">
        <v>67</v>
      </c>
      <c r="B68" s="7" t="s">
        <v>162</v>
      </c>
      <c r="C68" s="7" t="s">
        <v>163</v>
      </c>
      <c r="D68">
        <v>462</v>
      </c>
    </row>
    <row r="69" spans="1:4" x14ac:dyDescent="0.45">
      <c r="A69" s="6">
        <v>68</v>
      </c>
      <c r="B69" s="7" t="s">
        <v>164</v>
      </c>
      <c r="C69" s="7" t="s">
        <v>165</v>
      </c>
      <c r="D69">
        <v>458</v>
      </c>
    </row>
    <row r="70" spans="1:4" x14ac:dyDescent="0.45">
      <c r="A70" s="6">
        <v>69</v>
      </c>
      <c r="B70" s="7" t="s">
        <v>166</v>
      </c>
      <c r="C70" s="7" t="s">
        <v>167</v>
      </c>
      <c r="D70">
        <v>450</v>
      </c>
    </row>
    <row r="71" spans="1:4" x14ac:dyDescent="0.45">
      <c r="A71" s="6">
        <v>70</v>
      </c>
      <c r="B71" s="7" t="s">
        <v>168</v>
      </c>
      <c r="C71" s="7" t="s">
        <v>169</v>
      </c>
      <c r="D71">
        <v>445</v>
      </c>
    </row>
    <row r="72" spans="1:4" x14ac:dyDescent="0.45">
      <c r="A72" s="6">
        <v>71</v>
      </c>
      <c r="B72" s="7" t="s">
        <v>170</v>
      </c>
      <c r="C72" s="7" t="s">
        <v>171</v>
      </c>
      <c r="D72">
        <v>439</v>
      </c>
    </row>
    <row r="73" spans="1:4" x14ac:dyDescent="0.45">
      <c r="A73" s="6">
        <v>72</v>
      </c>
      <c r="B73" s="7" t="s">
        <v>172</v>
      </c>
      <c r="C73" s="7" t="s">
        <v>173</v>
      </c>
      <c r="D73">
        <v>433</v>
      </c>
    </row>
    <row r="74" spans="1:4" x14ac:dyDescent="0.45">
      <c r="A74" s="6">
        <v>73</v>
      </c>
      <c r="B74" s="7" t="s">
        <v>174</v>
      </c>
      <c r="C74" s="7" t="s">
        <v>175</v>
      </c>
      <c r="D74">
        <v>431</v>
      </c>
    </row>
    <row r="75" spans="1:4" x14ac:dyDescent="0.45">
      <c r="A75" s="6">
        <v>74</v>
      </c>
      <c r="B75" s="7" t="s">
        <v>176</v>
      </c>
      <c r="C75" s="7" t="s">
        <v>177</v>
      </c>
      <c r="D75">
        <v>426</v>
      </c>
    </row>
    <row r="76" spans="1:4" x14ac:dyDescent="0.45">
      <c r="A76" s="6">
        <v>75</v>
      </c>
      <c r="B76" s="7" t="s">
        <v>178</v>
      </c>
      <c r="C76" s="7" t="s">
        <v>179</v>
      </c>
      <c r="D76">
        <v>424</v>
      </c>
    </row>
    <row r="77" spans="1:4" x14ac:dyDescent="0.45">
      <c r="A77" s="6">
        <v>76</v>
      </c>
      <c r="B77" s="7" t="s">
        <v>180</v>
      </c>
      <c r="C77" s="7" t="s">
        <v>181</v>
      </c>
      <c r="D77">
        <v>423</v>
      </c>
    </row>
    <row r="78" spans="1:4" x14ac:dyDescent="0.45">
      <c r="A78" s="6">
        <v>77</v>
      </c>
      <c r="B78" s="7" t="s">
        <v>182</v>
      </c>
      <c r="C78" s="7" t="s">
        <v>183</v>
      </c>
      <c r="D78">
        <v>422</v>
      </c>
    </row>
    <row r="79" spans="1:4" x14ac:dyDescent="0.45">
      <c r="A79" s="6">
        <v>78</v>
      </c>
      <c r="B79" s="7" t="s">
        <v>184</v>
      </c>
      <c r="C79" s="7" t="s">
        <v>185</v>
      </c>
      <c r="D79">
        <v>413</v>
      </c>
    </row>
    <row r="80" spans="1:4" x14ac:dyDescent="0.45">
      <c r="A80" s="6">
        <v>79</v>
      </c>
      <c r="B80" s="7" t="s">
        <v>186</v>
      </c>
      <c r="C80" s="7" t="s">
        <v>187</v>
      </c>
      <c r="D80">
        <v>410</v>
      </c>
    </row>
    <row r="81" spans="1:4" x14ac:dyDescent="0.45">
      <c r="A81" s="6">
        <v>80</v>
      </c>
      <c r="B81" s="7" t="s">
        <v>188</v>
      </c>
      <c r="C81" s="7" t="s">
        <v>189</v>
      </c>
      <c r="D81">
        <v>407</v>
      </c>
    </row>
    <row r="82" spans="1:4" x14ac:dyDescent="0.45">
      <c r="A82" s="6">
        <v>81</v>
      </c>
      <c r="B82" s="7" t="s">
        <v>190</v>
      </c>
      <c r="C82" s="7" t="s">
        <v>191</v>
      </c>
      <c r="D82">
        <v>405</v>
      </c>
    </row>
    <row r="83" spans="1:4" x14ac:dyDescent="0.45">
      <c r="A83" s="6">
        <v>82</v>
      </c>
      <c r="B83" s="7" t="s">
        <v>192</v>
      </c>
      <c r="C83" s="7" t="s">
        <v>193</v>
      </c>
      <c r="D83">
        <v>404</v>
      </c>
    </row>
    <row r="84" spans="1:4" x14ac:dyDescent="0.45">
      <c r="A84" s="6">
        <v>83</v>
      </c>
      <c r="B84" s="7" t="s">
        <v>194</v>
      </c>
      <c r="C84" s="7" t="s">
        <v>195</v>
      </c>
      <c r="D84">
        <v>401</v>
      </c>
    </row>
    <row r="85" spans="1:4" x14ac:dyDescent="0.45">
      <c r="A85" s="6">
        <v>83</v>
      </c>
      <c r="B85" s="7" t="s">
        <v>196</v>
      </c>
      <c r="C85" s="7" t="s">
        <v>197</v>
      </c>
      <c r="D85">
        <v>401</v>
      </c>
    </row>
    <row r="86" spans="1:4" x14ac:dyDescent="0.45">
      <c r="A86" s="6">
        <v>85</v>
      </c>
      <c r="B86" s="7" t="s">
        <v>198</v>
      </c>
      <c r="C86" s="7" t="s">
        <v>199</v>
      </c>
      <c r="D86">
        <v>392</v>
      </c>
    </row>
    <row r="87" spans="1:4" x14ac:dyDescent="0.45">
      <c r="A87" s="6">
        <v>86</v>
      </c>
      <c r="B87" s="7" t="s">
        <v>200</v>
      </c>
      <c r="C87" s="7" t="s">
        <v>201</v>
      </c>
      <c r="D87">
        <v>386</v>
      </c>
    </row>
    <row r="88" spans="1:4" x14ac:dyDescent="0.45">
      <c r="A88" s="6">
        <v>87</v>
      </c>
      <c r="B88" s="7" t="s">
        <v>202</v>
      </c>
      <c r="C88" s="7" t="s">
        <v>203</v>
      </c>
      <c r="D88">
        <v>383</v>
      </c>
    </row>
    <row r="89" spans="1:4" x14ac:dyDescent="0.45">
      <c r="A89" s="6">
        <v>88</v>
      </c>
      <c r="B89" s="7" t="s">
        <v>204</v>
      </c>
      <c r="C89" s="7" t="s">
        <v>205</v>
      </c>
      <c r="D89">
        <v>381</v>
      </c>
    </row>
    <row r="90" spans="1:4" x14ac:dyDescent="0.45">
      <c r="A90" s="6">
        <v>88</v>
      </c>
      <c r="B90" s="7" t="s">
        <v>206</v>
      </c>
      <c r="C90" s="7" t="s">
        <v>207</v>
      </c>
      <c r="D90">
        <v>381</v>
      </c>
    </row>
    <row r="91" spans="1:4" x14ac:dyDescent="0.45">
      <c r="A91" s="6">
        <v>90</v>
      </c>
      <c r="B91" s="7" t="s">
        <v>208</v>
      </c>
      <c r="C91" s="7" t="s">
        <v>209</v>
      </c>
      <c r="D91">
        <v>379</v>
      </c>
    </row>
    <row r="92" spans="1:4" x14ac:dyDescent="0.45">
      <c r="A92" s="6">
        <v>91</v>
      </c>
      <c r="B92" s="7" t="s">
        <v>210</v>
      </c>
      <c r="C92" s="7" t="s">
        <v>211</v>
      </c>
      <c r="D92">
        <v>378</v>
      </c>
    </row>
    <row r="93" spans="1:4" x14ac:dyDescent="0.45">
      <c r="A93" s="6">
        <v>92</v>
      </c>
      <c r="B93" s="7" t="s">
        <v>212</v>
      </c>
      <c r="C93" s="7" t="s">
        <v>213</v>
      </c>
      <c r="D93">
        <v>374</v>
      </c>
    </row>
    <row r="94" spans="1:4" x14ac:dyDescent="0.45">
      <c r="A94" s="6">
        <v>92</v>
      </c>
      <c r="B94" s="7" t="s">
        <v>214</v>
      </c>
      <c r="C94" s="7" t="s">
        <v>215</v>
      </c>
      <c r="D94">
        <v>374</v>
      </c>
    </row>
    <row r="95" spans="1:4" x14ac:dyDescent="0.45">
      <c r="A95" s="6">
        <v>94</v>
      </c>
      <c r="B95" s="7" t="s">
        <v>216</v>
      </c>
      <c r="C95" s="7" t="s">
        <v>217</v>
      </c>
      <c r="D95">
        <v>364</v>
      </c>
    </row>
    <row r="96" spans="1:4" x14ac:dyDescent="0.45">
      <c r="A96" s="6">
        <v>94</v>
      </c>
      <c r="B96" s="7" t="s">
        <v>218</v>
      </c>
      <c r="C96" s="7" t="s">
        <v>219</v>
      </c>
      <c r="D96">
        <v>364</v>
      </c>
    </row>
    <row r="97" spans="1:4" x14ac:dyDescent="0.45">
      <c r="A97" s="6">
        <v>96</v>
      </c>
      <c r="B97" s="7" t="s">
        <v>220</v>
      </c>
      <c r="C97" s="7" t="s">
        <v>221</v>
      </c>
      <c r="D97">
        <v>362</v>
      </c>
    </row>
    <row r="98" spans="1:4" x14ac:dyDescent="0.45">
      <c r="A98" s="6">
        <v>97</v>
      </c>
      <c r="B98" s="7" t="s">
        <v>222</v>
      </c>
      <c r="C98" s="7" t="s">
        <v>223</v>
      </c>
      <c r="D98">
        <v>354</v>
      </c>
    </row>
    <row r="99" spans="1:4" x14ac:dyDescent="0.45">
      <c r="A99" s="6">
        <v>98</v>
      </c>
      <c r="B99" s="7" t="s">
        <v>224</v>
      </c>
      <c r="C99" s="7" t="s">
        <v>225</v>
      </c>
      <c r="D99">
        <v>347</v>
      </c>
    </row>
    <row r="100" spans="1:4" x14ac:dyDescent="0.45">
      <c r="A100" s="6">
        <v>98</v>
      </c>
      <c r="B100" s="7" t="s">
        <v>226</v>
      </c>
      <c r="C100" s="7" t="s">
        <v>227</v>
      </c>
      <c r="D100">
        <v>347</v>
      </c>
    </row>
    <row r="101" spans="1:4" x14ac:dyDescent="0.45">
      <c r="A101" s="6">
        <v>100</v>
      </c>
      <c r="B101" s="7" t="s">
        <v>228</v>
      </c>
      <c r="C101" s="7" t="s">
        <v>229</v>
      </c>
      <c r="D101">
        <v>341</v>
      </c>
    </row>
    <row r="102" spans="1:4" x14ac:dyDescent="0.45">
      <c r="A102" s="6">
        <v>101</v>
      </c>
      <c r="B102" s="7" t="s">
        <v>230</v>
      </c>
      <c r="C102" s="7" t="s">
        <v>231</v>
      </c>
      <c r="D102">
        <v>339</v>
      </c>
    </row>
    <row r="103" spans="1:4" x14ac:dyDescent="0.45">
      <c r="A103" s="6">
        <v>102</v>
      </c>
      <c r="B103" s="7" t="s">
        <v>232</v>
      </c>
      <c r="C103" s="7" t="s">
        <v>233</v>
      </c>
      <c r="D103">
        <v>332</v>
      </c>
    </row>
    <row r="104" spans="1:4" x14ac:dyDescent="0.45">
      <c r="A104" s="6">
        <v>103</v>
      </c>
      <c r="B104" s="7" t="s">
        <v>234</v>
      </c>
      <c r="C104" s="7" t="s">
        <v>235</v>
      </c>
      <c r="D104">
        <v>331</v>
      </c>
    </row>
    <row r="105" spans="1:4" x14ac:dyDescent="0.45">
      <c r="A105" s="6">
        <v>104</v>
      </c>
      <c r="B105" s="7" t="s">
        <v>236</v>
      </c>
      <c r="C105" s="7" t="s">
        <v>237</v>
      </c>
      <c r="D105">
        <v>330</v>
      </c>
    </row>
    <row r="106" spans="1:4" x14ac:dyDescent="0.45">
      <c r="A106" s="6">
        <v>105</v>
      </c>
      <c r="B106" s="7" t="s">
        <v>238</v>
      </c>
      <c r="C106" s="7" t="s">
        <v>239</v>
      </c>
      <c r="D106">
        <v>323</v>
      </c>
    </row>
    <row r="107" spans="1:4" x14ac:dyDescent="0.45">
      <c r="A107" s="6">
        <v>106</v>
      </c>
      <c r="B107" s="7" t="s">
        <v>240</v>
      </c>
      <c r="C107" s="7" t="s">
        <v>241</v>
      </c>
      <c r="D107">
        <v>311</v>
      </c>
    </row>
    <row r="108" spans="1:4" x14ac:dyDescent="0.45">
      <c r="A108" s="6">
        <v>107</v>
      </c>
      <c r="B108" s="7" t="s">
        <v>242</v>
      </c>
      <c r="C108" s="7" t="s">
        <v>243</v>
      </c>
      <c r="D108">
        <v>305</v>
      </c>
    </row>
    <row r="109" spans="1:4" x14ac:dyDescent="0.45">
      <c r="A109" s="6">
        <v>108</v>
      </c>
      <c r="B109" s="7" t="s">
        <v>244</v>
      </c>
      <c r="C109" s="7" t="s">
        <v>245</v>
      </c>
      <c r="D109">
        <v>302</v>
      </c>
    </row>
    <row r="110" spans="1:4" x14ac:dyDescent="0.45">
      <c r="A110" s="6">
        <v>109</v>
      </c>
      <c r="B110" s="7" t="s">
        <v>246</v>
      </c>
      <c r="C110" s="7" t="s">
        <v>247</v>
      </c>
      <c r="D110">
        <v>299</v>
      </c>
    </row>
    <row r="111" spans="1:4" x14ac:dyDescent="0.45">
      <c r="A111" s="6">
        <v>110</v>
      </c>
      <c r="B111" s="7" t="s">
        <v>248</v>
      </c>
      <c r="C111" s="7" t="s">
        <v>249</v>
      </c>
      <c r="D111">
        <v>295</v>
      </c>
    </row>
    <row r="112" spans="1:4" x14ac:dyDescent="0.45">
      <c r="A112" s="6">
        <v>111</v>
      </c>
      <c r="B112" s="7" t="s">
        <v>250</v>
      </c>
      <c r="C112" s="7" t="s">
        <v>251</v>
      </c>
      <c r="D112">
        <v>293</v>
      </c>
    </row>
    <row r="113" spans="1:4" x14ac:dyDescent="0.45">
      <c r="A113" s="6">
        <v>112</v>
      </c>
      <c r="B113" s="7" t="s">
        <v>252</v>
      </c>
      <c r="C113" s="7" t="s">
        <v>253</v>
      </c>
      <c r="D113">
        <v>292</v>
      </c>
    </row>
    <row r="114" spans="1:4" x14ac:dyDescent="0.45">
      <c r="A114" s="6">
        <v>113</v>
      </c>
      <c r="B114" s="7" t="s">
        <v>254</v>
      </c>
      <c r="C114" s="7" t="s">
        <v>255</v>
      </c>
      <c r="D114">
        <v>289</v>
      </c>
    </row>
    <row r="115" spans="1:4" x14ac:dyDescent="0.45">
      <c r="A115" s="6">
        <v>113</v>
      </c>
      <c r="B115" s="7" t="s">
        <v>256</v>
      </c>
      <c r="C115" s="7" t="s">
        <v>257</v>
      </c>
      <c r="D115">
        <v>289</v>
      </c>
    </row>
    <row r="116" spans="1:4" x14ac:dyDescent="0.45">
      <c r="A116" s="6">
        <v>115</v>
      </c>
      <c r="B116" s="7" t="s">
        <v>258</v>
      </c>
      <c r="C116" s="7" t="s">
        <v>259</v>
      </c>
      <c r="D116">
        <v>283</v>
      </c>
    </row>
    <row r="117" spans="1:4" x14ac:dyDescent="0.45">
      <c r="A117" s="6">
        <v>116</v>
      </c>
      <c r="B117" s="7" t="s">
        <v>260</v>
      </c>
      <c r="C117" s="7" t="s">
        <v>261</v>
      </c>
      <c r="D117">
        <v>281</v>
      </c>
    </row>
    <row r="118" spans="1:4" x14ac:dyDescent="0.45">
      <c r="A118" s="6">
        <v>117</v>
      </c>
      <c r="B118" s="7" t="s">
        <v>262</v>
      </c>
      <c r="C118" s="7" t="s">
        <v>263</v>
      </c>
      <c r="D118">
        <v>272</v>
      </c>
    </row>
    <row r="119" spans="1:4" x14ac:dyDescent="0.45">
      <c r="A119" s="6">
        <v>118</v>
      </c>
      <c r="B119" s="7" t="s">
        <v>264</v>
      </c>
      <c r="C119" s="7" t="s">
        <v>265</v>
      </c>
      <c r="D119">
        <v>271</v>
      </c>
    </row>
    <row r="120" spans="1:4" x14ac:dyDescent="0.45">
      <c r="A120" s="6">
        <v>119</v>
      </c>
      <c r="B120" s="7" t="s">
        <v>266</v>
      </c>
      <c r="C120" s="7" t="s">
        <v>267</v>
      </c>
      <c r="D120">
        <v>269</v>
      </c>
    </row>
    <row r="121" spans="1:4" x14ac:dyDescent="0.45">
      <c r="A121" s="6">
        <v>120</v>
      </c>
      <c r="B121" s="7" t="s">
        <v>268</v>
      </c>
      <c r="C121" s="7" t="s">
        <v>269</v>
      </c>
      <c r="D121">
        <v>267</v>
      </c>
    </row>
    <row r="122" spans="1:4" x14ac:dyDescent="0.45">
      <c r="A122" s="6">
        <v>121</v>
      </c>
      <c r="B122" s="7" t="s">
        <v>270</v>
      </c>
      <c r="C122" s="7" t="s">
        <v>271</v>
      </c>
      <c r="D122">
        <v>263</v>
      </c>
    </row>
    <row r="123" spans="1:4" x14ac:dyDescent="0.45">
      <c r="A123" s="6">
        <v>122</v>
      </c>
      <c r="B123" s="7" t="s">
        <v>272</v>
      </c>
      <c r="C123" s="7" t="s">
        <v>273</v>
      </c>
      <c r="D123">
        <v>253</v>
      </c>
    </row>
    <row r="124" spans="1:4" x14ac:dyDescent="0.45">
      <c r="A124" s="6">
        <v>123</v>
      </c>
      <c r="B124" s="7" t="s">
        <v>274</v>
      </c>
      <c r="C124" s="7" t="s">
        <v>275</v>
      </c>
      <c r="D124">
        <v>252</v>
      </c>
    </row>
    <row r="125" spans="1:4" x14ac:dyDescent="0.45">
      <c r="A125" s="6">
        <v>124</v>
      </c>
      <c r="B125" s="7" t="s">
        <v>276</v>
      </c>
      <c r="C125" s="7" t="s">
        <v>277</v>
      </c>
      <c r="D125">
        <v>251</v>
      </c>
    </row>
    <row r="126" spans="1:4" x14ac:dyDescent="0.45">
      <c r="A126" s="6">
        <v>125</v>
      </c>
      <c r="B126" s="7" t="s">
        <v>278</v>
      </c>
      <c r="C126" s="7" t="s">
        <v>279</v>
      </c>
      <c r="D126">
        <v>250</v>
      </c>
    </row>
    <row r="127" spans="1:4" x14ac:dyDescent="0.45">
      <c r="A127" s="6">
        <v>126</v>
      </c>
      <c r="B127" s="7" t="s">
        <v>280</v>
      </c>
      <c r="C127" s="7" t="s">
        <v>281</v>
      </c>
      <c r="D127">
        <v>245</v>
      </c>
    </row>
    <row r="128" spans="1:4" x14ac:dyDescent="0.45">
      <c r="A128" s="6">
        <v>126</v>
      </c>
      <c r="B128" s="7" t="s">
        <v>282</v>
      </c>
      <c r="C128" s="7" t="s">
        <v>283</v>
      </c>
      <c r="D128">
        <v>245</v>
      </c>
    </row>
    <row r="129" spans="1:4" x14ac:dyDescent="0.45">
      <c r="A129" s="6">
        <v>126</v>
      </c>
      <c r="B129" s="7" t="s">
        <v>284</v>
      </c>
      <c r="C129" s="7" t="s">
        <v>285</v>
      </c>
      <c r="D129">
        <v>245</v>
      </c>
    </row>
    <row r="130" spans="1:4" x14ac:dyDescent="0.45">
      <c r="A130" s="6">
        <v>129</v>
      </c>
      <c r="B130" s="7" t="s">
        <v>286</v>
      </c>
      <c r="C130" s="7" t="s">
        <v>287</v>
      </c>
      <c r="D130">
        <v>242</v>
      </c>
    </row>
    <row r="131" spans="1:4" x14ac:dyDescent="0.45">
      <c r="A131" s="6">
        <v>129</v>
      </c>
      <c r="B131" s="7" t="s">
        <v>288</v>
      </c>
      <c r="C131" s="7" t="s">
        <v>289</v>
      </c>
      <c r="D131">
        <v>242</v>
      </c>
    </row>
    <row r="132" spans="1:4" x14ac:dyDescent="0.45">
      <c r="A132" s="6">
        <v>131</v>
      </c>
      <c r="B132" s="7" t="s">
        <v>290</v>
      </c>
      <c r="C132" s="7" t="s">
        <v>291</v>
      </c>
      <c r="D132">
        <v>240</v>
      </c>
    </row>
    <row r="133" spans="1:4" x14ac:dyDescent="0.45">
      <c r="A133" s="6">
        <v>132</v>
      </c>
      <c r="B133" s="7" t="s">
        <v>292</v>
      </c>
      <c r="C133" s="7" t="s">
        <v>293</v>
      </c>
      <c r="D133">
        <v>230</v>
      </c>
    </row>
    <row r="134" spans="1:4" x14ac:dyDescent="0.45">
      <c r="A134" s="6">
        <v>133</v>
      </c>
      <c r="B134" s="7" t="s">
        <v>294</v>
      </c>
      <c r="C134" s="7" t="s">
        <v>295</v>
      </c>
      <c r="D134">
        <v>229</v>
      </c>
    </row>
    <row r="135" spans="1:4" x14ac:dyDescent="0.45">
      <c r="A135" s="6">
        <v>133</v>
      </c>
      <c r="B135" s="7" t="s">
        <v>296</v>
      </c>
      <c r="C135" s="7" t="s">
        <v>297</v>
      </c>
      <c r="D135">
        <v>229</v>
      </c>
    </row>
    <row r="136" spans="1:4" x14ac:dyDescent="0.45">
      <c r="A136" s="6">
        <v>135</v>
      </c>
      <c r="B136" s="7" t="s">
        <v>298</v>
      </c>
      <c r="C136" s="7" t="s">
        <v>299</v>
      </c>
      <c r="D136">
        <v>227</v>
      </c>
    </row>
    <row r="137" spans="1:4" x14ac:dyDescent="0.45">
      <c r="A137" s="6">
        <v>136</v>
      </c>
      <c r="B137" s="7" t="s">
        <v>300</v>
      </c>
      <c r="C137" s="7" t="s">
        <v>301</v>
      </c>
      <c r="D137">
        <v>224</v>
      </c>
    </row>
    <row r="138" spans="1:4" x14ac:dyDescent="0.45">
      <c r="A138" s="6">
        <v>137</v>
      </c>
      <c r="B138" s="7" t="s">
        <v>302</v>
      </c>
      <c r="C138" s="7" t="s">
        <v>303</v>
      </c>
      <c r="D138">
        <v>223</v>
      </c>
    </row>
    <row r="139" spans="1:4" x14ac:dyDescent="0.45">
      <c r="A139" s="6">
        <v>138</v>
      </c>
      <c r="B139" s="7" t="s">
        <v>304</v>
      </c>
      <c r="C139" s="7" t="s">
        <v>305</v>
      </c>
      <c r="D139">
        <v>221</v>
      </c>
    </row>
    <row r="140" spans="1:4" x14ac:dyDescent="0.45">
      <c r="A140" s="6">
        <v>139</v>
      </c>
      <c r="B140" s="7" t="s">
        <v>306</v>
      </c>
      <c r="C140" s="7" t="s">
        <v>307</v>
      </c>
      <c r="D140">
        <v>217</v>
      </c>
    </row>
    <row r="141" spans="1:4" x14ac:dyDescent="0.45">
      <c r="A141" s="6">
        <v>140</v>
      </c>
      <c r="B141" s="7" t="s">
        <v>308</v>
      </c>
      <c r="C141" s="7" t="s">
        <v>309</v>
      </c>
      <c r="D141">
        <v>198</v>
      </c>
    </row>
    <row r="142" spans="1:4" x14ac:dyDescent="0.45">
      <c r="A142" s="6">
        <v>141</v>
      </c>
      <c r="B142" s="7" t="s">
        <v>310</v>
      </c>
      <c r="C142" s="7" t="s">
        <v>311</v>
      </c>
      <c r="D142">
        <v>195</v>
      </c>
    </row>
    <row r="143" spans="1:4" x14ac:dyDescent="0.45">
      <c r="A143" s="6">
        <v>142</v>
      </c>
      <c r="B143" s="7" t="s">
        <v>312</v>
      </c>
      <c r="C143" s="7" t="s">
        <v>313</v>
      </c>
      <c r="D143">
        <v>194</v>
      </c>
    </row>
    <row r="144" spans="1:4" x14ac:dyDescent="0.45">
      <c r="A144" s="6">
        <v>142</v>
      </c>
      <c r="B144" s="7" t="s">
        <v>314</v>
      </c>
      <c r="C144" s="7" t="s">
        <v>315</v>
      </c>
      <c r="D144">
        <v>194</v>
      </c>
    </row>
    <row r="145" spans="1:4" x14ac:dyDescent="0.45">
      <c r="A145" s="6">
        <v>144</v>
      </c>
      <c r="B145" s="7" t="s">
        <v>316</v>
      </c>
      <c r="C145" s="7" t="s">
        <v>317</v>
      </c>
      <c r="D145">
        <v>190</v>
      </c>
    </row>
    <row r="146" spans="1:4" x14ac:dyDescent="0.45">
      <c r="A146" s="6">
        <v>145</v>
      </c>
      <c r="B146" s="7" t="s">
        <v>318</v>
      </c>
      <c r="C146" s="7" t="s">
        <v>319</v>
      </c>
      <c r="D146">
        <v>188</v>
      </c>
    </row>
    <row r="147" spans="1:4" x14ac:dyDescent="0.45">
      <c r="A147" s="6">
        <v>145</v>
      </c>
      <c r="B147" s="7" t="s">
        <v>320</v>
      </c>
      <c r="C147" s="7" t="s">
        <v>321</v>
      </c>
      <c r="D147">
        <v>188</v>
      </c>
    </row>
    <row r="148" spans="1:4" x14ac:dyDescent="0.45">
      <c r="A148" s="6">
        <v>147</v>
      </c>
      <c r="B148" s="7" t="s">
        <v>322</v>
      </c>
      <c r="C148" s="7" t="s">
        <v>323</v>
      </c>
      <c r="D148">
        <v>183</v>
      </c>
    </row>
    <row r="149" spans="1:4" x14ac:dyDescent="0.45">
      <c r="A149" s="6">
        <v>148</v>
      </c>
      <c r="B149" s="7" t="s">
        <v>324</v>
      </c>
      <c r="C149" s="7" t="s">
        <v>325</v>
      </c>
      <c r="D149">
        <v>176</v>
      </c>
    </row>
    <row r="150" spans="1:4" x14ac:dyDescent="0.45">
      <c r="A150" s="6">
        <v>149</v>
      </c>
      <c r="B150" s="7" t="s">
        <v>326</v>
      </c>
      <c r="C150" s="7" t="s">
        <v>327</v>
      </c>
      <c r="D150">
        <v>175</v>
      </c>
    </row>
    <row r="151" spans="1:4" x14ac:dyDescent="0.45">
      <c r="A151" s="6">
        <v>149</v>
      </c>
      <c r="B151" s="7" t="s">
        <v>328</v>
      </c>
      <c r="C151" s="7" t="s">
        <v>329</v>
      </c>
      <c r="D151">
        <v>175</v>
      </c>
    </row>
    <row r="152" spans="1:4" x14ac:dyDescent="0.45">
      <c r="A152" s="6">
        <v>151</v>
      </c>
      <c r="B152" s="7" t="s">
        <v>330</v>
      </c>
      <c r="C152" s="7" t="s">
        <v>331</v>
      </c>
      <c r="D152">
        <v>167</v>
      </c>
    </row>
    <row r="153" spans="1:4" x14ac:dyDescent="0.45">
      <c r="A153" s="6">
        <v>152</v>
      </c>
      <c r="B153" s="7" t="s">
        <v>332</v>
      </c>
      <c r="C153" s="7" t="s">
        <v>333</v>
      </c>
      <c r="D153">
        <v>164</v>
      </c>
    </row>
    <row r="154" spans="1:4" x14ac:dyDescent="0.45">
      <c r="A154" s="6">
        <v>153</v>
      </c>
      <c r="B154" s="7" t="s">
        <v>334</v>
      </c>
      <c r="C154" s="7" t="s">
        <v>335</v>
      </c>
      <c r="D154">
        <v>162</v>
      </c>
    </row>
    <row r="155" spans="1:4" x14ac:dyDescent="0.45">
      <c r="A155" s="6">
        <v>154</v>
      </c>
      <c r="B155" s="7" t="s">
        <v>336</v>
      </c>
      <c r="C155" s="7" t="s">
        <v>337</v>
      </c>
      <c r="D155">
        <v>140</v>
      </c>
    </row>
    <row r="156" spans="1:4" x14ac:dyDescent="0.45">
      <c r="A156" s="6">
        <v>155</v>
      </c>
      <c r="B156" s="7" t="s">
        <v>338</v>
      </c>
      <c r="C156" s="7" t="s">
        <v>339</v>
      </c>
      <c r="D156">
        <v>139</v>
      </c>
    </row>
    <row r="157" spans="1:4" x14ac:dyDescent="0.45">
      <c r="A157" s="6">
        <v>156</v>
      </c>
      <c r="B157" s="7" t="s">
        <v>340</v>
      </c>
      <c r="C157" s="7" t="s">
        <v>341</v>
      </c>
      <c r="D157">
        <v>136</v>
      </c>
    </row>
    <row r="158" spans="1:4" x14ac:dyDescent="0.45">
      <c r="A158" s="6">
        <v>157</v>
      </c>
      <c r="B158" s="7" t="s">
        <v>342</v>
      </c>
      <c r="C158" s="7" t="s">
        <v>343</v>
      </c>
      <c r="D158">
        <v>135</v>
      </c>
    </row>
    <row r="159" spans="1:4" x14ac:dyDescent="0.45">
      <c r="A159" s="6">
        <v>158</v>
      </c>
      <c r="B159" s="7" t="s">
        <v>344</v>
      </c>
      <c r="C159" s="7" t="s">
        <v>345</v>
      </c>
      <c r="D159">
        <v>128</v>
      </c>
    </row>
    <row r="160" spans="1:4" x14ac:dyDescent="0.45">
      <c r="A160" s="6">
        <v>159</v>
      </c>
      <c r="B160" s="7" t="s">
        <v>346</v>
      </c>
      <c r="C160" s="7" t="s">
        <v>347</v>
      </c>
      <c r="D160">
        <v>122</v>
      </c>
    </row>
    <row r="161" spans="1:4" x14ac:dyDescent="0.45">
      <c r="A161" s="6">
        <v>160</v>
      </c>
      <c r="B161" s="7" t="s">
        <v>348</v>
      </c>
      <c r="C161" s="7" t="s">
        <v>349</v>
      </c>
      <c r="D161">
        <v>118</v>
      </c>
    </row>
    <row r="162" spans="1:4" x14ac:dyDescent="0.45">
      <c r="A162" s="6">
        <v>161</v>
      </c>
      <c r="B162" s="7" t="s">
        <v>350</v>
      </c>
      <c r="C162" s="7" t="s">
        <v>351</v>
      </c>
      <c r="D162">
        <v>117</v>
      </c>
    </row>
    <row r="163" spans="1:4" x14ac:dyDescent="0.45">
      <c r="A163" s="6">
        <v>162</v>
      </c>
      <c r="B163" s="7" t="s">
        <v>352</v>
      </c>
      <c r="C163" s="7" t="s">
        <v>353</v>
      </c>
      <c r="D163">
        <v>111</v>
      </c>
    </row>
    <row r="164" spans="1:4" x14ac:dyDescent="0.45">
      <c r="A164" s="6">
        <v>162</v>
      </c>
      <c r="B164" s="7" t="s">
        <v>354</v>
      </c>
      <c r="C164" s="7" t="s">
        <v>355</v>
      </c>
      <c r="D164">
        <v>111</v>
      </c>
    </row>
    <row r="165" spans="1:4" x14ac:dyDescent="0.45">
      <c r="A165" s="6">
        <v>162</v>
      </c>
      <c r="B165" s="7" t="s">
        <v>356</v>
      </c>
      <c r="C165" s="7" t="s">
        <v>357</v>
      </c>
      <c r="D165">
        <v>111</v>
      </c>
    </row>
    <row r="166" spans="1:4" x14ac:dyDescent="0.45">
      <c r="A166" s="6">
        <v>165</v>
      </c>
      <c r="B166" s="7" t="s">
        <v>358</v>
      </c>
      <c r="C166" s="7" t="s">
        <v>359</v>
      </c>
      <c r="D166">
        <v>110</v>
      </c>
    </row>
    <row r="167" spans="1:4" x14ac:dyDescent="0.45">
      <c r="A167" s="6">
        <v>165</v>
      </c>
      <c r="B167" s="7" t="s">
        <v>360</v>
      </c>
      <c r="C167" s="7" t="s">
        <v>361</v>
      </c>
      <c r="D167">
        <v>110</v>
      </c>
    </row>
    <row r="168" spans="1:4" x14ac:dyDescent="0.45">
      <c r="A168" s="6">
        <v>167</v>
      </c>
      <c r="B168" s="7" t="s">
        <v>362</v>
      </c>
      <c r="C168" s="7" t="s">
        <v>363</v>
      </c>
      <c r="D168">
        <v>107</v>
      </c>
    </row>
    <row r="169" spans="1:4" x14ac:dyDescent="0.45">
      <c r="A169" s="6">
        <v>168</v>
      </c>
      <c r="B169" s="7" t="s">
        <v>364</v>
      </c>
      <c r="C169" s="7" t="s">
        <v>365</v>
      </c>
      <c r="D169">
        <v>105</v>
      </c>
    </row>
    <row r="170" spans="1:4" x14ac:dyDescent="0.45">
      <c r="A170" s="6">
        <v>168</v>
      </c>
      <c r="B170" s="7" t="s">
        <v>366</v>
      </c>
      <c r="C170" s="7" t="s">
        <v>367</v>
      </c>
      <c r="D170">
        <v>105</v>
      </c>
    </row>
    <row r="171" spans="1:4" x14ac:dyDescent="0.45">
      <c r="A171" s="6">
        <v>170</v>
      </c>
      <c r="B171" s="7" t="s">
        <v>368</v>
      </c>
      <c r="C171" s="7" t="s">
        <v>369</v>
      </c>
      <c r="D171">
        <v>104</v>
      </c>
    </row>
    <row r="172" spans="1:4" x14ac:dyDescent="0.45">
      <c r="A172" s="6">
        <v>171</v>
      </c>
      <c r="B172" s="7" t="s">
        <v>370</v>
      </c>
      <c r="C172" s="7" t="s">
        <v>371</v>
      </c>
      <c r="D172">
        <v>103</v>
      </c>
    </row>
    <row r="173" spans="1:4" x14ac:dyDescent="0.45">
      <c r="A173" s="6">
        <v>172</v>
      </c>
      <c r="B173" s="7" t="s">
        <v>372</v>
      </c>
      <c r="C173" s="7" t="s">
        <v>373</v>
      </c>
      <c r="D173">
        <v>102</v>
      </c>
    </row>
    <row r="174" spans="1:4" x14ac:dyDescent="0.45">
      <c r="A174" s="6">
        <v>173</v>
      </c>
      <c r="B174" s="7" t="s">
        <v>374</v>
      </c>
      <c r="C174" s="7" t="s">
        <v>375</v>
      </c>
      <c r="D174">
        <v>98</v>
      </c>
    </row>
    <row r="175" spans="1:4" x14ac:dyDescent="0.45">
      <c r="A175" s="6">
        <v>174</v>
      </c>
      <c r="B175" s="7" t="s">
        <v>376</v>
      </c>
      <c r="C175" s="7" t="s">
        <v>377</v>
      </c>
      <c r="D175">
        <v>95</v>
      </c>
    </row>
    <row r="176" spans="1:4" x14ac:dyDescent="0.45">
      <c r="A176" s="6">
        <v>175</v>
      </c>
      <c r="B176" s="7" t="s">
        <v>378</v>
      </c>
      <c r="C176" s="7" t="s">
        <v>379</v>
      </c>
      <c r="D176">
        <v>94</v>
      </c>
    </row>
    <row r="177" spans="1:4" x14ac:dyDescent="0.45">
      <c r="A177" s="6">
        <v>176</v>
      </c>
      <c r="B177" s="7" t="s">
        <v>380</v>
      </c>
      <c r="C177" s="7" t="s">
        <v>381</v>
      </c>
      <c r="D177">
        <v>88</v>
      </c>
    </row>
    <row r="178" spans="1:4" x14ac:dyDescent="0.45">
      <c r="A178" s="6">
        <v>176</v>
      </c>
      <c r="B178" s="7" t="s">
        <v>382</v>
      </c>
      <c r="C178" s="7" t="s">
        <v>383</v>
      </c>
      <c r="D178">
        <v>88</v>
      </c>
    </row>
    <row r="179" spans="1:4" x14ac:dyDescent="0.45">
      <c r="A179" s="6">
        <v>178</v>
      </c>
      <c r="B179" s="7" t="s">
        <v>384</v>
      </c>
      <c r="C179" s="7" t="s">
        <v>385</v>
      </c>
      <c r="D179">
        <v>82</v>
      </c>
    </row>
    <row r="180" spans="1:4" x14ac:dyDescent="0.45">
      <c r="A180" s="6">
        <v>179</v>
      </c>
      <c r="B180" s="7" t="s">
        <v>386</v>
      </c>
      <c r="C180" s="7" t="s">
        <v>387</v>
      </c>
      <c r="D180">
        <v>80</v>
      </c>
    </row>
    <row r="181" spans="1:4" x14ac:dyDescent="0.45">
      <c r="A181" s="6">
        <v>180</v>
      </c>
      <c r="B181" s="7" t="s">
        <v>388</v>
      </c>
      <c r="C181" s="7" t="s">
        <v>389</v>
      </c>
      <c r="D181">
        <v>78</v>
      </c>
    </row>
    <row r="182" spans="1:4" x14ac:dyDescent="0.45">
      <c r="A182" s="6">
        <v>181</v>
      </c>
      <c r="B182" s="7" t="s">
        <v>390</v>
      </c>
      <c r="C182" s="7" t="s">
        <v>391</v>
      </c>
      <c r="D182">
        <v>77</v>
      </c>
    </row>
    <row r="183" spans="1:4" x14ac:dyDescent="0.45">
      <c r="A183" s="6">
        <v>182</v>
      </c>
      <c r="B183" s="7" t="s">
        <v>392</v>
      </c>
      <c r="C183" s="7" t="s">
        <v>393</v>
      </c>
      <c r="D183">
        <v>75</v>
      </c>
    </row>
    <row r="184" spans="1:4" x14ac:dyDescent="0.45">
      <c r="A184" s="6">
        <v>182</v>
      </c>
      <c r="B184" s="7" t="s">
        <v>394</v>
      </c>
      <c r="C184" s="7" t="s">
        <v>395</v>
      </c>
      <c r="D184">
        <v>75</v>
      </c>
    </row>
    <row r="185" spans="1:4" x14ac:dyDescent="0.45">
      <c r="A185" s="6">
        <v>184</v>
      </c>
      <c r="B185" s="7" t="s">
        <v>396</v>
      </c>
      <c r="C185" s="7" t="s">
        <v>397</v>
      </c>
      <c r="D185">
        <v>68</v>
      </c>
    </row>
    <row r="186" spans="1:4" x14ac:dyDescent="0.45">
      <c r="A186" s="6">
        <v>185</v>
      </c>
      <c r="B186" s="7" t="s">
        <v>398</v>
      </c>
      <c r="C186" s="7" t="s">
        <v>399</v>
      </c>
      <c r="D186">
        <v>62</v>
      </c>
    </row>
    <row r="187" spans="1:4" x14ac:dyDescent="0.45">
      <c r="A187" s="6">
        <v>186</v>
      </c>
      <c r="B187" s="7" t="s">
        <v>400</v>
      </c>
      <c r="C187" s="7" t="s">
        <v>401</v>
      </c>
      <c r="D187">
        <v>60</v>
      </c>
    </row>
    <row r="188" spans="1:4" x14ac:dyDescent="0.45">
      <c r="A188" s="6">
        <v>187</v>
      </c>
      <c r="B188" s="7" t="s">
        <v>402</v>
      </c>
      <c r="C188" s="7" t="s">
        <v>403</v>
      </c>
      <c r="D188">
        <v>59</v>
      </c>
    </row>
    <row r="189" spans="1:4" x14ac:dyDescent="0.45">
      <c r="A189" s="6">
        <v>188</v>
      </c>
      <c r="B189" s="7" t="s">
        <v>404</v>
      </c>
      <c r="C189" s="7" t="s">
        <v>405</v>
      </c>
      <c r="D189">
        <v>51</v>
      </c>
    </row>
    <row r="190" spans="1:4" x14ac:dyDescent="0.45">
      <c r="A190" s="6">
        <v>189</v>
      </c>
      <c r="B190" s="7" t="s">
        <v>406</v>
      </c>
      <c r="C190" s="7" t="s">
        <v>407</v>
      </c>
      <c r="D190">
        <v>45</v>
      </c>
    </row>
    <row r="191" spans="1:4" x14ac:dyDescent="0.45">
      <c r="A191" s="6">
        <v>190</v>
      </c>
      <c r="B191" s="7" t="s">
        <v>408</v>
      </c>
      <c r="C191" s="7" t="s">
        <v>409</v>
      </c>
      <c r="D191">
        <v>44</v>
      </c>
    </row>
    <row r="192" spans="1:4" x14ac:dyDescent="0.45">
      <c r="A192" s="6">
        <v>191</v>
      </c>
      <c r="B192" s="7" t="s">
        <v>410</v>
      </c>
      <c r="C192" s="7" t="s">
        <v>411</v>
      </c>
      <c r="D192">
        <v>38</v>
      </c>
    </row>
    <row r="193" spans="1:4" x14ac:dyDescent="0.45">
      <c r="A193" s="6">
        <v>191</v>
      </c>
      <c r="B193" s="7" t="s">
        <v>412</v>
      </c>
      <c r="C193" s="7" t="s">
        <v>413</v>
      </c>
      <c r="D193">
        <v>38</v>
      </c>
    </row>
    <row r="194" spans="1:4" x14ac:dyDescent="0.45">
      <c r="A194" s="6">
        <v>191</v>
      </c>
      <c r="B194" s="7" t="s">
        <v>414</v>
      </c>
      <c r="C194" s="7" t="s">
        <v>415</v>
      </c>
      <c r="D194">
        <v>38</v>
      </c>
    </row>
    <row r="195" spans="1:4" x14ac:dyDescent="0.45">
      <c r="A195" s="6">
        <v>194</v>
      </c>
      <c r="B195" s="7" t="s">
        <v>416</v>
      </c>
      <c r="C195" s="7" t="s">
        <v>417</v>
      </c>
      <c r="D195">
        <v>36</v>
      </c>
    </row>
    <row r="196" spans="1:4" x14ac:dyDescent="0.45">
      <c r="A196" s="6">
        <v>194</v>
      </c>
      <c r="B196" s="7" t="s">
        <v>418</v>
      </c>
      <c r="C196" s="7" t="s">
        <v>419</v>
      </c>
      <c r="D196">
        <v>36</v>
      </c>
    </row>
    <row r="197" spans="1:4" x14ac:dyDescent="0.45">
      <c r="A197" s="6">
        <v>196</v>
      </c>
      <c r="B197" s="7" t="s">
        <v>420</v>
      </c>
      <c r="C197" s="7" t="s">
        <v>421</v>
      </c>
      <c r="D197">
        <v>34</v>
      </c>
    </row>
    <row r="198" spans="1:4" x14ac:dyDescent="0.45">
      <c r="A198" s="6">
        <v>197</v>
      </c>
      <c r="B198" s="7" t="s">
        <v>422</v>
      </c>
      <c r="C198" s="7" t="s">
        <v>423</v>
      </c>
      <c r="D198">
        <v>33</v>
      </c>
    </row>
    <row r="199" spans="1:4" x14ac:dyDescent="0.45">
      <c r="A199" s="6">
        <v>198</v>
      </c>
      <c r="B199" s="7" t="s">
        <v>424</v>
      </c>
      <c r="C199" s="7" t="s">
        <v>425</v>
      </c>
      <c r="D199">
        <v>27</v>
      </c>
    </row>
    <row r="200" spans="1:4" x14ac:dyDescent="0.45">
      <c r="A200" s="6">
        <v>199</v>
      </c>
      <c r="B200" s="7" t="s">
        <v>426</v>
      </c>
      <c r="C200" s="7" t="s">
        <v>427</v>
      </c>
      <c r="D200">
        <v>18</v>
      </c>
    </row>
    <row r="201" spans="1:4" x14ac:dyDescent="0.45">
      <c r="A201" s="6">
        <v>200</v>
      </c>
      <c r="B201" s="7" t="s">
        <v>428</v>
      </c>
      <c r="C201" s="7" t="s">
        <v>429</v>
      </c>
      <c r="D201">
        <v>17</v>
      </c>
    </row>
    <row r="202" spans="1:4" x14ac:dyDescent="0.45">
      <c r="A202" s="6">
        <v>200</v>
      </c>
      <c r="B202" s="7" t="s">
        <v>430</v>
      </c>
      <c r="C202" s="7" t="s">
        <v>431</v>
      </c>
      <c r="D202">
        <v>17</v>
      </c>
    </row>
    <row r="203" spans="1:4" x14ac:dyDescent="0.45">
      <c r="A203" s="6">
        <v>202</v>
      </c>
      <c r="B203" s="7" t="s">
        <v>432</v>
      </c>
      <c r="C203" s="7" t="s">
        <v>433</v>
      </c>
      <c r="D203">
        <v>13</v>
      </c>
    </row>
    <row r="204" spans="1:4" x14ac:dyDescent="0.45">
      <c r="A204" s="6">
        <v>203</v>
      </c>
      <c r="B204" s="7" t="s">
        <v>434</v>
      </c>
      <c r="C204" s="7" t="s">
        <v>435</v>
      </c>
      <c r="D204">
        <v>10</v>
      </c>
    </row>
    <row r="205" spans="1:4" x14ac:dyDescent="0.45">
      <c r="A205" s="6">
        <v>204</v>
      </c>
      <c r="B205" s="7" t="s">
        <v>436</v>
      </c>
      <c r="C205" s="7" t="s">
        <v>437</v>
      </c>
      <c r="D205">
        <v>8</v>
      </c>
    </row>
    <row r="206" spans="1:4" x14ac:dyDescent="0.45">
      <c r="A206" s="6">
        <v>205</v>
      </c>
      <c r="B206" s="7" t="s">
        <v>438</v>
      </c>
      <c r="C206" s="7" t="s">
        <v>439</v>
      </c>
      <c r="D206">
        <v>8</v>
      </c>
    </row>
    <row r="207" spans="1:4" x14ac:dyDescent="0.45">
      <c r="A207" s="6">
        <v>206</v>
      </c>
      <c r="B207" s="7" t="s">
        <v>440</v>
      </c>
      <c r="C207" s="7" t="s">
        <v>441</v>
      </c>
      <c r="D207">
        <v>4</v>
      </c>
    </row>
    <row r="208" spans="1:4" x14ac:dyDescent="0.45">
      <c r="A208" s="6">
        <v>207</v>
      </c>
      <c r="B208" s="7" t="s">
        <v>442</v>
      </c>
      <c r="C208" s="7" t="s">
        <v>443</v>
      </c>
      <c r="D208">
        <v>0</v>
      </c>
    </row>
    <row r="209" spans="1:4" x14ac:dyDescent="0.45">
      <c r="A209" s="6">
        <v>207</v>
      </c>
      <c r="B209" s="7" t="s">
        <v>444</v>
      </c>
      <c r="C209" s="7" t="s">
        <v>445</v>
      </c>
      <c r="D209">
        <v>0</v>
      </c>
    </row>
    <row r="210" spans="1:4" x14ac:dyDescent="0.45">
      <c r="A210" s="6">
        <v>207</v>
      </c>
      <c r="B210" s="7" t="s">
        <v>446</v>
      </c>
      <c r="C210" s="7" t="s">
        <v>447</v>
      </c>
      <c r="D210">
        <v>0</v>
      </c>
    </row>
    <row r="211" spans="1:4" x14ac:dyDescent="0.45">
      <c r="A211" s="6">
        <v>207</v>
      </c>
      <c r="B211" s="7" t="s">
        <v>448</v>
      </c>
      <c r="C211" s="7" t="s">
        <v>449</v>
      </c>
      <c r="D211">
        <v>0</v>
      </c>
    </row>
    <row r="212" spans="1:4" x14ac:dyDescent="0.45">
      <c r="A212" s="6">
        <v>207</v>
      </c>
      <c r="B212" s="7" t="s">
        <v>450</v>
      </c>
      <c r="C212" s="7" t="s">
        <v>451</v>
      </c>
      <c r="D212">
        <v>0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Z57"/>
  <sheetViews>
    <sheetView workbookViewId="0">
      <selection activeCell="A11" sqref="A11:XFD14"/>
    </sheetView>
  </sheetViews>
  <sheetFormatPr baseColWidth="10" defaultRowHeight="13.9" outlineLevelCol="1" x14ac:dyDescent="0.4"/>
  <cols>
    <col min="1" max="1" width="12.375" bestFit="1" customWidth="1"/>
    <col min="2" max="2" width="10.875" bestFit="1" customWidth="1"/>
    <col min="3" max="3" width="15.625" bestFit="1" customWidth="1"/>
    <col min="4" max="4" width="6.75" bestFit="1" customWidth="1"/>
    <col min="5" max="5" width="12.375" bestFit="1" customWidth="1"/>
    <col min="6" max="6" width="10.625" bestFit="1" customWidth="1"/>
    <col min="7" max="7" width="12.875" bestFit="1" customWidth="1"/>
    <col min="8" max="8" width="6.5" hidden="1" customWidth="1" outlineLevel="1"/>
    <col min="9" max="9" width="9.375" hidden="1" customWidth="1" outlineLevel="1"/>
    <col min="10" max="10" width="3.375" hidden="1" customWidth="1" outlineLevel="1"/>
    <col min="11" max="11" width="3.875" hidden="1" customWidth="1" outlineLevel="1"/>
    <col min="12" max="12" width="11" hidden="1" customWidth="1" outlineLevel="1"/>
    <col min="13" max="13" width="15.75" hidden="1" customWidth="1" outlineLevel="1"/>
    <col min="14" max="14" width="16.25" hidden="1" customWidth="1" outlineLevel="1"/>
    <col min="15" max="15" width="2.375" hidden="1" customWidth="1" outlineLevel="1"/>
    <col min="16" max="16" width="9.25" hidden="1" customWidth="1" outlineLevel="1"/>
    <col min="17" max="17" width="11" hidden="1" customWidth="1" outlineLevel="1"/>
    <col min="18" max="18" width="5.125" style="9" bestFit="1" customWidth="1" collapsed="1"/>
    <col min="19" max="20" width="6.75" customWidth="1"/>
    <col min="21" max="21" width="2.625" customWidth="1"/>
    <col min="22" max="23" width="6.75" style="9" customWidth="1"/>
    <col min="24" max="25" width="6.75" customWidth="1"/>
    <col min="26" max="26" width="2.625" customWidth="1"/>
  </cols>
  <sheetData>
    <row r="1" spans="1:26" x14ac:dyDescent="0.4">
      <c r="A1" s="8" t="s">
        <v>535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12"/>
      <c r="S1" s="34" t="s">
        <v>555</v>
      </c>
      <c r="T1" s="34"/>
      <c r="U1" s="8"/>
      <c r="V1" s="34" t="s">
        <v>616</v>
      </c>
      <c r="W1" s="34"/>
      <c r="X1" s="34" t="s">
        <v>29</v>
      </c>
      <c r="Y1" s="34"/>
      <c r="Z1" s="8"/>
    </row>
    <row r="2" spans="1:26" x14ac:dyDescent="0.4">
      <c r="A2" t="s">
        <v>454</v>
      </c>
      <c r="B2" t="s">
        <v>455</v>
      </c>
      <c r="C2" t="s">
        <v>456</v>
      </c>
      <c r="D2" t="s">
        <v>457</v>
      </c>
      <c r="E2" t="s">
        <v>458</v>
      </c>
      <c r="F2" t="s">
        <v>459</v>
      </c>
      <c r="G2" t="s">
        <v>460</v>
      </c>
      <c r="H2" t="s">
        <v>461</v>
      </c>
      <c r="I2" t="s">
        <v>462</v>
      </c>
      <c r="J2" t="s">
        <v>463</v>
      </c>
      <c r="K2" t="s">
        <v>452</v>
      </c>
      <c r="L2" t="s">
        <v>540</v>
      </c>
      <c r="M2" t="s">
        <v>538</v>
      </c>
      <c r="N2" t="s">
        <v>539</v>
      </c>
      <c r="P2" t="s">
        <v>541</v>
      </c>
      <c r="Q2" t="s">
        <v>548</v>
      </c>
      <c r="R2" s="9" t="s">
        <v>613</v>
      </c>
      <c r="S2" t="s">
        <v>556</v>
      </c>
      <c r="T2" t="s">
        <v>557</v>
      </c>
      <c r="U2" s="8"/>
      <c r="V2" s="9" t="s">
        <v>614</v>
      </c>
      <c r="W2" s="9" t="s">
        <v>615</v>
      </c>
      <c r="X2" t="s">
        <v>614</v>
      </c>
      <c r="Y2" t="s">
        <v>615</v>
      </c>
      <c r="Z2" s="8"/>
    </row>
    <row r="3" spans="1:26" ht="14.25" x14ac:dyDescent="0.45">
      <c r="A3" s="1" t="s">
        <v>464</v>
      </c>
      <c r="B3" s="1" t="s">
        <v>465</v>
      </c>
      <c r="C3" s="1" t="s">
        <v>466</v>
      </c>
      <c r="D3" s="1" t="s">
        <v>467</v>
      </c>
      <c r="E3" s="1" t="s">
        <v>160</v>
      </c>
      <c r="F3" s="1" t="s">
        <v>468</v>
      </c>
      <c r="G3" s="1" t="s">
        <v>469</v>
      </c>
      <c r="H3" s="1" t="s">
        <v>470</v>
      </c>
      <c r="I3" s="1" t="s">
        <v>32</v>
      </c>
      <c r="J3" s="1" t="s">
        <v>32</v>
      </c>
      <c r="K3" s="1" t="s">
        <v>32</v>
      </c>
      <c r="L3" s="7" t="s">
        <v>168</v>
      </c>
      <c r="M3">
        <f>VLOOKUP(Table_0__2[[#This Row],[Mannsch. I]],Table_0[[Team]:[Punkte]],3,FALSE)</f>
        <v>493</v>
      </c>
      <c r="N3" s="8">
        <f>VLOOKUP(Table_0__2[[#This Row],[alt. Name]],Table_0[[Team]:[Punkte]],3,FALSE)</f>
        <v>445</v>
      </c>
      <c r="P3">
        <f>MAX(M3:N3)-MIN(M3:N3)</f>
        <v>48</v>
      </c>
      <c r="Q3" t="str">
        <f>VLOOKUP(P3,'Vorrunde calc.'!$A$2:$B$49,2,FALSE)</f>
        <v>0:0</v>
      </c>
      <c r="R3" s="9" t="s">
        <v>542</v>
      </c>
      <c r="S3">
        <v>1</v>
      </c>
      <c r="T3">
        <v>1</v>
      </c>
      <c r="U3" s="8"/>
      <c r="V3" s="13"/>
      <c r="W3" s="13"/>
      <c r="X3">
        <f>IF(V3=W3,1,IF(V3&gt;W3,3,0))</f>
        <v>1</v>
      </c>
      <c r="Y3">
        <f>IF(V3=W3,1,IF(V3&lt;W3,3,0))</f>
        <v>1</v>
      </c>
      <c r="Z3" s="8"/>
    </row>
    <row r="4" spans="1:26" x14ac:dyDescent="0.4">
      <c r="A4" s="1" t="s">
        <v>471</v>
      </c>
      <c r="B4" s="1" t="s">
        <v>472</v>
      </c>
      <c r="C4" s="1" t="s">
        <v>473</v>
      </c>
      <c r="D4" s="1" t="s">
        <v>467</v>
      </c>
      <c r="E4" s="1" t="s">
        <v>120</v>
      </c>
      <c r="F4" s="1" t="s">
        <v>468</v>
      </c>
      <c r="G4" s="1" t="s">
        <v>63</v>
      </c>
      <c r="H4" s="1" t="s">
        <v>470</v>
      </c>
      <c r="I4" s="1" t="s">
        <v>32</v>
      </c>
      <c r="J4" s="1" t="s">
        <v>32</v>
      </c>
      <c r="K4" s="1" t="s">
        <v>32</v>
      </c>
      <c r="L4" s="1"/>
      <c r="M4">
        <f>VLOOKUP(Table_0__2[[#This Row],[Mannsch. I]],Table_0[[Team]:[Punkte]],3,FALSE)</f>
        <v>636</v>
      </c>
      <c r="N4" s="8">
        <f>VLOOKUP(Table_0__2[[#This Row],[Mannsch. II]],Table_0[[Team]:[Punkte]],3,FALSE)</f>
        <v>976</v>
      </c>
      <c r="P4">
        <f t="shared" ref="P4:P18" si="0">MAX(M4:N4)-MIN(M4:N4)</f>
        <v>340</v>
      </c>
      <c r="Q4" t="str">
        <f>VLOOKUP(P4,'Vorrunde calc.'!$A$2:$B$49,2,FALSE)</f>
        <v>2:1 | 1:2</v>
      </c>
      <c r="R4" s="10" t="s">
        <v>549</v>
      </c>
      <c r="S4">
        <v>0</v>
      </c>
      <c r="T4">
        <v>3</v>
      </c>
      <c r="U4" s="8"/>
      <c r="V4" s="13"/>
      <c r="W4" s="13"/>
      <c r="X4">
        <f t="shared" ref="X4:X18" si="1">IF(V4=W4,1,IF(V4&gt;W4,3,0))</f>
        <v>1</v>
      </c>
      <c r="Y4">
        <f t="shared" ref="Y4:Y18" si="2">IF(V4=W4,1,IF(V4&lt;W4,3,0))</f>
        <v>1</v>
      </c>
      <c r="Z4" s="8"/>
    </row>
    <row r="5" spans="1:26" x14ac:dyDescent="0.4">
      <c r="A5" s="1" t="s">
        <v>471</v>
      </c>
      <c r="B5" s="1" t="s">
        <v>474</v>
      </c>
      <c r="C5" s="1" t="s">
        <v>475</v>
      </c>
      <c r="D5" s="1" t="s">
        <v>476</v>
      </c>
      <c r="E5" s="1" t="s">
        <v>112</v>
      </c>
      <c r="F5" s="1" t="s">
        <v>468</v>
      </c>
      <c r="G5" s="1" t="s">
        <v>477</v>
      </c>
      <c r="H5" s="1" t="s">
        <v>470</v>
      </c>
      <c r="I5" s="1" t="s">
        <v>32</v>
      </c>
      <c r="J5" s="1" t="s">
        <v>32</v>
      </c>
      <c r="K5" s="1" t="s">
        <v>32</v>
      </c>
      <c r="L5" s="1" t="s">
        <v>100</v>
      </c>
      <c r="M5">
        <f>VLOOKUP(Table_0__2[[#This Row],[Mannsch. I]],Table_0[[Team]:[Punkte]],3,FALSE)</f>
        <v>681</v>
      </c>
      <c r="N5" s="8">
        <f>VLOOKUP(Table_0__2[[#This Row],[alt. Name]],Table_0[[Team]:[Punkte]],3,FALSE)</f>
        <v>727</v>
      </c>
      <c r="P5">
        <f t="shared" si="0"/>
        <v>46</v>
      </c>
      <c r="Q5" t="str">
        <f>VLOOKUP(P5,'Vorrunde calc.'!$A$2:$B$49,2,FALSE)</f>
        <v>0:0</v>
      </c>
      <c r="R5" s="9" t="s">
        <v>542</v>
      </c>
      <c r="S5">
        <v>1</v>
      </c>
      <c r="T5">
        <v>1</v>
      </c>
      <c r="U5" s="8"/>
      <c r="V5" s="13"/>
      <c r="W5" s="13"/>
      <c r="X5">
        <f t="shared" si="1"/>
        <v>1</v>
      </c>
      <c r="Y5">
        <f t="shared" si="2"/>
        <v>1</v>
      </c>
      <c r="Z5" s="8"/>
    </row>
    <row r="6" spans="1:26" x14ac:dyDescent="0.4">
      <c r="A6" s="1" t="s">
        <v>471</v>
      </c>
      <c r="B6" s="1" t="s">
        <v>478</v>
      </c>
      <c r="C6" s="1" t="s">
        <v>479</v>
      </c>
      <c r="D6" s="1" t="s">
        <v>476</v>
      </c>
      <c r="E6" s="1" t="s">
        <v>37</v>
      </c>
      <c r="F6" s="1" t="s">
        <v>468</v>
      </c>
      <c r="G6" s="1" t="s">
        <v>45</v>
      </c>
      <c r="H6" s="1" t="s">
        <v>470</v>
      </c>
      <c r="I6" s="1" t="s">
        <v>32</v>
      </c>
      <c r="J6" s="1" t="s">
        <v>32</v>
      </c>
      <c r="K6" s="1" t="s">
        <v>32</v>
      </c>
      <c r="L6" s="1"/>
      <c r="M6">
        <f>VLOOKUP(Table_0__2[[#This Row],[Mannsch. I]],Table_0[[Team]:[Punkte]],3,FALSE)</f>
        <v>1306</v>
      </c>
      <c r="N6" s="8">
        <f>VLOOKUP(Table_0__2[[#This Row],[Mannsch. II]],Table_0[[Team]:[Punkte]],3,FALSE)</f>
        <v>1162</v>
      </c>
      <c r="P6">
        <f t="shared" si="0"/>
        <v>144</v>
      </c>
      <c r="Q6" t="str">
        <f>VLOOKUP(P6,'Vorrunde calc.'!$A$2:$B$49,2,FALSE)</f>
        <v>1:1</v>
      </c>
      <c r="R6" s="9" t="s">
        <v>544</v>
      </c>
      <c r="S6">
        <v>1</v>
      </c>
      <c r="T6">
        <v>1</v>
      </c>
      <c r="U6" s="8"/>
      <c r="V6" s="13"/>
      <c r="W6" s="13"/>
      <c r="X6">
        <f t="shared" si="1"/>
        <v>1</v>
      </c>
      <c r="Y6">
        <f t="shared" si="2"/>
        <v>1</v>
      </c>
      <c r="Z6" s="8"/>
    </row>
    <row r="7" spans="1:26" x14ac:dyDescent="0.4">
      <c r="A7" s="1" t="s">
        <v>480</v>
      </c>
      <c r="B7" s="1" t="s">
        <v>481</v>
      </c>
      <c r="C7" s="1" t="s">
        <v>482</v>
      </c>
      <c r="D7" s="1" t="s">
        <v>483</v>
      </c>
      <c r="E7" s="1" t="s">
        <v>43</v>
      </c>
      <c r="F7" s="1" t="s">
        <v>468</v>
      </c>
      <c r="G7" s="1" t="s">
        <v>108</v>
      </c>
      <c r="H7" s="1" t="s">
        <v>470</v>
      </c>
      <c r="I7" s="1" t="s">
        <v>32</v>
      </c>
      <c r="J7" s="1" t="s">
        <v>32</v>
      </c>
      <c r="K7" s="1" t="s">
        <v>32</v>
      </c>
      <c r="L7" s="1"/>
      <c r="M7">
        <f>VLOOKUP(Table_0__2[[#This Row],[Mannsch. I]],Table_0[[Team]:[Punkte]],3,FALSE)</f>
        <v>1166</v>
      </c>
      <c r="N7" s="8">
        <f>VLOOKUP(Table_0__2[[#This Row],[Mannsch. II]],Table_0[[Team]:[Punkte]],3,FALSE)</f>
        <v>700</v>
      </c>
      <c r="P7">
        <f t="shared" si="0"/>
        <v>466</v>
      </c>
      <c r="Q7" t="str">
        <f>VLOOKUP(P7,'Vorrunde calc.'!$A$2:$B$49,2,FALSE)</f>
        <v>1:0 | 0:1</v>
      </c>
      <c r="R7" s="11" t="s">
        <v>550</v>
      </c>
      <c r="S7">
        <v>3</v>
      </c>
      <c r="U7" s="8"/>
      <c r="V7" s="13"/>
      <c r="W7" s="13"/>
      <c r="X7">
        <f t="shared" si="1"/>
        <v>1</v>
      </c>
      <c r="Y7">
        <f t="shared" si="2"/>
        <v>1</v>
      </c>
      <c r="Z7" s="8"/>
    </row>
    <row r="8" spans="1:26" x14ac:dyDescent="0.4">
      <c r="A8" s="1" t="s">
        <v>480</v>
      </c>
      <c r="B8" s="1" t="s">
        <v>484</v>
      </c>
      <c r="C8" s="1" t="s">
        <v>466</v>
      </c>
      <c r="D8" s="1" t="s">
        <v>485</v>
      </c>
      <c r="E8" s="1" t="s">
        <v>39</v>
      </c>
      <c r="F8" s="1" t="s">
        <v>468</v>
      </c>
      <c r="G8" s="1" t="s">
        <v>73</v>
      </c>
      <c r="H8" s="1" t="s">
        <v>470</v>
      </c>
      <c r="I8" s="1" t="s">
        <v>32</v>
      </c>
      <c r="J8" s="1" t="s">
        <v>32</v>
      </c>
      <c r="K8" s="1" t="s">
        <v>32</v>
      </c>
      <c r="L8" s="1"/>
      <c r="M8">
        <f>VLOOKUP(Table_0__2[[#This Row],[Mannsch. I]],Table_0[[Team]:[Punkte]],3,FALSE)</f>
        <v>1254</v>
      </c>
      <c r="N8" s="8">
        <f>VLOOKUP(Table_0__2[[#This Row],[Mannsch. II]],Table_0[[Team]:[Punkte]],3,FALSE)</f>
        <v>930</v>
      </c>
      <c r="P8">
        <f t="shared" si="0"/>
        <v>324</v>
      </c>
      <c r="Q8" t="str">
        <f>VLOOKUP(P8,'Vorrunde calc.'!$A$2:$B$49,2,FALSE)</f>
        <v>2:1 | 1:2</v>
      </c>
      <c r="R8" s="11" t="s">
        <v>551</v>
      </c>
      <c r="S8">
        <v>3</v>
      </c>
      <c r="U8" s="8"/>
      <c r="V8" s="13"/>
      <c r="W8" s="13"/>
      <c r="X8">
        <f t="shared" si="1"/>
        <v>1</v>
      </c>
      <c r="Y8">
        <f t="shared" si="2"/>
        <v>1</v>
      </c>
      <c r="Z8" s="8"/>
    </row>
    <row r="9" spans="1:26" x14ac:dyDescent="0.4">
      <c r="A9" s="1" t="s">
        <v>480</v>
      </c>
      <c r="B9" s="1" t="s">
        <v>486</v>
      </c>
      <c r="C9" s="1" t="s">
        <v>487</v>
      </c>
      <c r="D9" s="1" t="s">
        <v>483</v>
      </c>
      <c r="E9" s="1" t="s">
        <v>51</v>
      </c>
      <c r="F9" s="1" t="s">
        <v>468</v>
      </c>
      <c r="G9" s="1" t="s">
        <v>53</v>
      </c>
      <c r="H9" s="1" t="s">
        <v>470</v>
      </c>
      <c r="I9" s="1" t="s">
        <v>32</v>
      </c>
      <c r="J9" s="1" t="s">
        <v>32</v>
      </c>
      <c r="K9" s="1" t="s">
        <v>32</v>
      </c>
      <c r="L9" s="1"/>
      <c r="M9">
        <f>VLOOKUP(Table_0__2[[#This Row],[Mannsch. I]],Table_0[[Team]:[Punkte]],3,FALSE)</f>
        <v>1106</v>
      </c>
      <c r="N9" s="8">
        <f>VLOOKUP(Table_0__2[[#This Row],[Mannsch. II]],Table_0[[Team]:[Punkte]],3,FALSE)</f>
        <v>1054</v>
      </c>
      <c r="P9">
        <f t="shared" si="0"/>
        <v>52</v>
      </c>
      <c r="Q9" t="str">
        <f>VLOOKUP(P9,'Vorrunde calc.'!$A$2:$B$49,2,FALSE)</f>
        <v>0:0</v>
      </c>
      <c r="R9" s="9" t="s">
        <v>542</v>
      </c>
      <c r="S9">
        <v>1</v>
      </c>
      <c r="T9">
        <v>1</v>
      </c>
      <c r="U9" s="8"/>
      <c r="V9" s="13"/>
      <c r="W9" s="13"/>
      <c r="X9">
        <f t="shared" si="1"/>
        <v>1</v>
      </c>
      <c r="Y9">
        <f t="shared" si="2"/>
        <v>1</v>
      </c>
      <c r="Z9" s="8"/>
    </row>
    <row r="10" spans="1:26" x14ac:dyDescent="0.4">
      <c r="A10" s="1" t="s">
        <v>480</v>
      </c>
      <c r="B10" s="1" t="s">
        <v>488</v>
      </c>
      <c r="C10" s="1" t="s">
        <v>489</v>
      </c>
      <c r="D10" s="1" t="s">
        <v>485</v>
      </c>
      <c r="E10" s="1" t="s">
        <v>65</v>
      </c>
      <c r="F10" s="1" t="s">
        <v>468</v>
      </c>
      <c r="G10" s="1" t="s">
        <v>122</v>
      </c>
      <c r="H10" s="1" t="s">
        <v>470</v>
      </c>
      <c r="I10" s="1" t="s">
        <v>32</v>
      </c>
      <c r="J10" s="1" t="s">
        <v>32</v>
      </c>
      <c r="K10" s="1" t="s">
        <v>32</v>
      </c>
      <c r="L10" s="1"/>
      <c r="M10">
        <f>VLOOKUP(Table_0__2[[#This Row],[Mannsch. I]],Table_0[[Team]:[Punkte]],3,FALSE)</f>
        <v>975</v>
      </c>
      <c r="N10" s="8">
        <f>VLOOKUP(Table_0__2[[#This Row],[Mannsch. II]],Table_0[[Team]:[Punkte]],3,FALSE)</f>
        <v>635</v>
      </c>
      <c r="P10">
        <f t="shared" si="0"/>
        <v>340</v>
      </c>
      <c r="Q10" t="str">
        <f>VLOOKUP(P10,'Vorrunde calc.'!$A$2:$B$49,2,FALSE)</f>
        <v>2:1 | 1:2</v>
      </c>
      <c r="R10" s="11" t="s">
        <v>551</v>
      </c>
      <c r="S10">
        <v>3</v>
      </c>
      <c r="U10" s="8"/>
      <c r="V10" s="13"/>
      <c r="W10" s="13"/>
      <c r="X10">
        <f t="shared" si="1"/>
        <v>1</v>
      </c>
      <c r="Y10">
        <f t="shared" si="2"/>
        <v>1</v>
      </c>
      <c r="Z10" s="8"/>
    </row>
    <row r="11" spans="1:26" x14ac:dyDescent="0.4">
      <c r="A11" s="1" t="s">
        <v>490</v>
      </c>
      <c r="B11" s="1" t="s">
        <v>491</v>
      </c>
      <c r="C11" s="1" t="s">
        <v>492</v>
      </c>
      <c r="D11" s="1" t="s">
        <v>493</v>
      </c>
      <c r="E11" s="1" t="s">
        <v>78</v>
      </c>
      <c r="F11" s="1" t="s">
        <v>468</v>
      </c>
      <c r="G11" s="1" t="s">
        <v>98</v>
      </c>
      <c r="H11" s="1" t="s">
        <v>470</v>
      </c>
      <c r="I11" s="1" t="s">
        <v>32</v>
      </c>
      <c r="J11" s="1" t="s">
        <v>32</v>
      </c>
      <c r="K11" s="1" t="s">
        <v>32</v>
      </c>
      <c r="L11" s="1"/>
      <c r="M11">
        <f>VLOOKUP(Table_0__2[[#This Row],[Mannsch. I]],Table_0[[Team]:[Punkte]],3,FALSE)</f>
        <v>858</v>
      </c>
      <c r="N11" s="8">
        <f>VLOOKUP(Table_0__2[[#This Row],[Mannsch. II]],Table_0[[Team]:[Punkte]],3,FALSE)</f>
        <v>732</v>
      </c>
      <c r="P11">
        <f t="shared" si="0"/>
        <v>126</v>
      </c>
      <c r="Q11" t="str">
        <f>VLOOKUP(P11,'Vorrunde calc.'!$A$2:$B$49,2,FALSE)</f>
        <v>1:1</v>
      </c>
      <c r="R11" s="9" t="s">
        <v>544</v>
      </c>
      <c r="S11">
        <v>1</v>
      </c>
      <c r="T11">
        <v>1</v>
      </c>
      <c r="U11" s="8"/>
      <c r="V11" s="13"/>
      <c r="W11" s="13"/>
      <c r="X11">
        <f t="shared" si="1"/>
        <v>1</v>
      </c>
      <c r="Y11">
        <f t="shared" si="2"/>
        <v>1</v>
      </c>
      <c r="Z11" s="8"/>
    </row>
    <row r="12" spans="1:26" x14ac:dyDescent="0.4">
      <c r="A12" s="16" t="s">
        <v>490</v>
      </c>
      <c r="B12" s="16" t="s">
        <v>494</v>
      </c>
      <c r="C12" s="16" t="s">
        <v>466</v>
      </c>
      <c r="D12" s="16" t="s">
        <v>495</v>
      </c>
      <c r="E12" s="16" t="s">
        <v>30</v>
      </c>
      <c r="F12" s="16" t="s">
        <v>468</v>
      </c>
      <c r="G12" s="16" t="s">
        <v>59</v>
      </c>
      <c r="H12" s="16" t="s">
        <v>470</v>
      </c>
      <c r="I12" s="16" t="s">
        <v>32</v>
      </c>
      <c r="J12" s="16" t="s">
        <v>32</v>
      </c>
      <c r="K12" s="16" t="s">
        <v>32</v>
      </c>
      <c r="L12" s="16"/>
      <c r="M12" s="17">
        <f>VLOOKUP(Table_0__2[[#This Row],[Mannsch. I]],Table_0[[Team]:[Punkte]],3,FALSE)</f>
        <v>1533</v>
      </c>
      <c r="N12" s="17">
        <f>VLOOKUP(Table_0__2[[#This Row],[Mannsch. II]],Table_0[[Team]:[Punkte]],3,FALSE)</f>
        <v>1008</v>
      </c>
      <c r="O12" s="17"/>
      <c r="P12" s="17">
        <f t="shared" si="0"/>
        <v>525</v>
      </c>
      <c r="Q12" s="17" t="str">
        <f>VLOOKUP(P12,'Vorrunde calc.'!$A$2:$B$49,2,FALSE)</f>
        <v>1:0 | 0:1</v>
      </c>
      <c r="R12" s="18" t="s">
        <v>550</v>
      </c>
      <c r="S12" s="17">
        <v>3</v>
      </c>
      <c r="T12" s="17"/>
      <c r="U12" s="17"/>
      <c r="V12" s="19"/>
      <c r="W12" s="19"/>
      <c r="X12" s="17">
        <f t="shared" si="1"/>
        <v>1</v>
      </c>
      <c r="Y12" s="17">
        <f t="shared" si="2"/>
        <v>1</v>
      </c>
      <c r="Z12" s="8"/>
    </row>
    <row r="13" spans="1:26" x14ac:dyDescent="0.4">
      <c r="A13" s="1" t="s">
        <v>490</v>
      </c>
      <c r="B13" s="1" t="s">
        <v>496</v>
      </c>
      <c r="C13" s="1" t="s">
        <v>497</v>
      </c>
      <c r="D13" s="1" t="s">
        <v>493</v>
      </c>
      <c r="E13" s="1" t="s">
        <v>33</v>
      </c>
      <c r="F13" s="1" t="s">
        <v>468</v>
      </c>
      <c r="G13" s="1" t="s">
        <v>41</v>
      </c>
      <c r="H13" s="1" t="s">
        <v>470</v>
      </c>
      <c r="I13" s="1" t="s">
        <v>32</v>
      </c>
      <c r="J13" s="1" t="s">
        <v>32</v>
      </c>
      <c r="K13" s="1" t="s">
        <v>32</v>
      </c>
      <c r="L13" s="1"/>
      <c r="M13">
        <f>VLOOKUP(Table_0__2[[#This Row],[Mannsch. I]],Table_0[[Team]:[Punkte]],3,FALSE)</f>
        <v>1384</v>
      </c>
      <c r="N13" s="8">
        <f>VLOOKUP(Table_0__2[[#This Row],[Mannsch. II]],Table_0[[Team]:[Punkte]],3,FALSE)</f>
        <v>1179</v>
      </c>
      <c r="P13">
        <f t="shared" si="0"/>
        <v>205</v>
      </c>
      <c r="Q13" t="str">
        <f>VLOOKUP(P13,'Vorrunde calc.'!$A$2:$B$49,2,FALSE)</f>
        <v>2:1 | 1:2</v>
      </c>
      <c r="R13" s="9" t="s">
        <v>544</v>
      </c>
      <c r="S13">
        <v>1</v>
      </c>
      <c r="T13">
        <v>1</v>
      </c>
      <c r="U13" s="8"/>
      <c r="V13" s="13"/>
      <c r="W13" s="13"/>
      <c r="X13">
        <f t="shared" si="1"/>
        <v>1</v>
      </c>
      <c r="Y13">
        <f t="shared" si="2"/>
        <v>1</v>
      </c>
      <c r="Z13" s="8"/>
    </row>
    <row r="14" spans="1:26" x14ac:dyDescent="0.4">
      <c r="A14" s="1" t="s">
        <v>498</v>
      </c>
      <c r="B14" s="1" t="s">
        <v>499</v>
      </c>
      <c r="C14" s="1" t="s">
        <v>500</v>
      </c>
      <c r="D14" s="1" t="s">
        <v>495</v>
      </c>
      <c r="E14" s="1" t="s">
        <v>75</v>
      </c>
      <c r="F14" s="1" t="s">
        <v>468</v>
      </c>
      <c r="G14" s="1" t="s">
        <v>501</v>
      </c>
      <c r="H14" s="1" t="s">
        <v>470</v>
      </c>
      <c r="I14" s="1" t="s">
        <v>32</v>
      </c>
      <c r="J14" s="1" t="s">
        <v>32</v>
      </c>
      <c r="K14" s="1" t="s">
        <v>32</v>
      </c>
      <c r="L14" s="1" t="s">
        <v>150</v>
      </c>
      <c r="M14">
        <f>VLOOKUP(Table_0__2[[#This Row],[Mannsch. I]],Table_0[[Team]:[Punkte]],3,FALSE)</f>
        <v>889</v>
      </c>
      <c r="N14" s="8">
        <f>VLOOKUP(Table_0__2[[#This Row],[alt. Name]],Table_0[[Team]:[Punkte]],3,FALSE)</f>
        <v>520</v>
      </c>
      <c r="P14">
        <f t="shared" si="0"/>
        <v>369</v>
      </c>
      <c r="Q14" t="str">
        <f>VLOOKUP(P14,'Vorrunde calc.'!$A$2:$B$49,2,FALSE)</f>
        <v>1:0 | 0:1</v>
      </c>
      <c r="R14" s="11" t="s">
        <v>550</v>
      </c>
      <c r="S14">
        <v>3</v>
      </c>
      <c r="U14" s="8"/>
      <c r="V14" s="13"/>
      <c r="W14" s="13"/>
      <c r="X14">
        <f t="shared" si="1"/>
        <v>1</v>
      </c>
      <c r="Y14">
        <f t="shared" si="2"/>
        <v>1</v>
      </c>
      <c r="Z14" s="8"/>
    </row>
    <row r="15" spans="1:26" x14ac:dyDescent="0.4">
      <c r="A15" s="1" t="s">
        <v>498</v>
      </c>
      <c r="B15" s="1" t="s">
        <v>502</v>
      </c>
      <c r="C15" s="1" t="s">
        <v>479</v>
      </c>
      <c r="D15" s="1" t="s">
        <v>503</v>
      </c>
      <c r="E15" s="1" t="s">
        <v>35</v>
      </c>
      <c r="F15" s="1" t="s">
        <v>468</v>
      </c>
      <c r="G15" s="1" t="s">
        <v>138</v>
      </c>
      <c r="H15" s="1" t="s">
        <v>470</v>
      </c>
      <c r="I15" s="1" t="s">
        <v>32</v>
      </c>
      <c r="J15" s="1" t="s">
        <v>32</v>
      </c>
      <c r="K15" s="1" t="s">
        <v>32</v>
      </c>
      <c r="L15" s="1"/>
      <c r="M15">
        <f>VLOOKUP(Table_0__2[[#This Row],[Mannsch. I]],Table_0[[Team]:[Punkte]],3,FALSE)</f>
        <v>1346</v>
      </c>
      <c r="N15" s="8">
        <f>VLOOKUP(Table_0__2[[#This Row],[Mannsch. II]],Table_0[[Team]:[Punkte]],3,FALSE)</f>
        <v>575</v>
      </c>
      <c r="P15">
        <f t="shared" si="0"/>
        <v>771</v>
      </c>
      <c r="Q15" t="str">
        <f>VLOOKUP(P15,'Vorrunde calc.'!$A$2:$B$49,2,FALSE)</f>
        <v>2:0 | 0:2</v>
      </c>
      <c r="R15" s="11" t="s">
        <v>552</v>
      </c>
      <c r="S15">
        <v>3</v>
      </c>
      <c r="U15" s="8"/>
      <c r="V15" s="13"/>
      <c r="W15" s="13"/>
      <c r="X15">
        <f t="shared" si="1"/>
        <v>1</v>
      </c>
      <c r="Y15">
        <f t="shared" si="2"/>
        <v>1</v>
      </c>
      <c r="Z15" s="8"/>
    </row>
    <row r="16" spans="1:26" x14ac:dyDescent="0.4">
      <c r="A16" s="1" t="s">
        <v>498</v>
      </c>
      <c r="B16" s="1" t="s">
        <v>504</v>
      </c>
      <c r="C16" s="1" t="s">
        <v>505</v>
      </c>
      <c r="D16" s="1" t="s">
        <v>503</v>
      </c>
      <c r="E16" s="1" t="s">
        <v>57</v>
      </c>
      <c r="F16" s="1" t="s">
        <v>468</v>
      </c>
      <c r="G16" s="1" t="s">
        <v>55</v>
      </c>
      <c r="H16" s="1" t="s">
        <v>470</v>
      </c>
      <c r="I16" s="1" t="s">
        <v>32</v>
      </c>
      <c r="J16" s="1" t="s">
        <v>32</v>
      </c>
      <c r="K16" s="1" t="s">
        <v>32</v>
      </c>
      <c r="L16" s="1"/>
      <c r="M16">
        <f>VLOOKUP(Table_0__2[[#This Row],[Mannsch. I]],Table_0[[Team]:[Punkte]],3,FALSE)</f>
        <v>1012</v>
      </c>
      <c r="N16" s="8">
        <f>VLOOKUP(Table_0__2[[#This Row],[Mannsch. II]],Table_0[[Team]:[Punkte]],3,FALSE)</f>
        <v>1040</v>
      </c>
      <c r="P16">
        <f t="shared" si="0"/>
        <v>28</v>
      </c>
      <c r="Q16" t="str">
        <f>VLOOKUP(P16,'Vorrunde calc.'!$A$2:$B$49,2,FALSE)</f>
        <v>0:0</v>
      </c>
      <c r="R16" s="9" t="s">
        <v>542</v>
      </c>
      <c r="S16">
        <v>1</v>
      </c>
      <c r="T16">
        <v>1</v>
      </c>
      <c r="U16" s="8"/>
      <c r="V16" s="13"/>
      <c r="W16" s="13"/>
      <c r="X16">
        <f t="shared" si="1"/>
        <v>1</v>
      </c>
      <c r="Y16">
        <f t="shared" si="2"/>
        <v>1</v>
      </c>
      <c r="Z16" s="8"/>
    </row>
    <row r="17" spans="1:26" x14ac:dyDescent="0.4">
      <c r="A17" s="1" t="s">
        <v>506</v>
      </c>
      <c r="B17" s="1" t="s">
        <v>507</v>
      </c>
      <c r="C17" s="1" t="s">
        <v>487</v>
      </c>
      <c r="D17" s="1" t="s">
        <v>508</v>
      </c>
      <c r="E17" s="1" t="s">
        <v>61</v>
      </c>
      <c r="F17" s="1" t="s">
        <v>468</v>
      </c>
      <c r="G17" s="1" t="s">
        <v>148</v>
      </c>
      <c r="H17" s="1" t="s">
        <v>470</v>
      </c>
      <c r="I17" s="1" t="s">
        <v>32</v>
      </c>
      <c r="J17" s="1" t="s">
        <v>32</v>
      </c>
      <c r="K17" s="1" t="s">
        <v>32</v>
      </c>
      <c r="L17" s="1"/>
      <c r="M17">
        <f>VLOOKUP(Table_0__2[[#This Row],[Mannsch. I]],Table_0[[Team]:[Punkte]],3,FALSE)</f>
        <v>989</v>
      </c>
      <c r="N17" s="8">
        <f>VLOOKUP(Table_0__2[[#This Row],[Mannsch. II]],Table_0[[Team]:[Punkte]],3,FALSE)</f>
        <v>528</v>
      </c>
      <c r="P17">
        <f t="shared" si="0"/>
        <v>461</v>
      </c>
      <c r="Q17" t="str">
        <f>VLOOKUP(P17,'Vorrunde calc.'!$A$2:$B$49,2,FALSE)</f>
        <v>1:0 | 0:1</v>
      </c>
      <c r="R17" s="11" t="s">
        <v>550</v>
      </c>
      <c r="S17">
        <v>3</v>
      </c>
      <c r="U17" s="8"/>
      <c r="V17" s="13"/>
      <c r="W17" s="13"/>
      <c r="X17">
        <f t="shared" si="1"/>
        <v>1</v>
      </c>
      <c r="Y17">
        <f t="shared" si="2"/>
        <v>1</v>
      </c>
      <c r="Z17" s="8"/>
    </row>
    <row r="18" spans="1:26" x14ac:dyDescent="0.4">
      <c r="A18" s="1" t="s">
        <v>506</v>
      </c>
      <c r="B18" s="1" t="s">
        <v>509</v>
      </c>
      <c r="C18" s="1" t="s">
        <v>466</v>
      </c>
      <c r="D18" s="1" t="s">
        <v>508</v>
      </c>
      <c r="E18" s="1" t="s">
        <v>49</v>
      </c>
      <c r="F18" s="1" t="s">
        <v>468</v>
      </c>
      <c r="G18" s="1" t="s">
        <v>84</v>
      </c>
      <c r="H18" s="1" t="s">
        <v>470</v>
      </c>
      <c r="I18" s="1" t="s">
        <v>32</v>
      </c>
      <c r="J18" s="1" t="s">
        <v>32</v>
      </c>
      <c r="K18" s="1" t="s">
        <v>32</v>
      </c>
      <c r="L18" s="1"/>
      <c r="M18">
        <f>VLOOKUP(Table_0__2[[#This Row],[Mannsch. I]],Table_0[[Team]:[Punkte]],3,FALSE)</f>
        <v>1118</v>
      </c>
      <c r="N18" s="8">
        <f>VLOOKUP(Table_0__2[[#This Row],[Mannsch. II]],Table_0[[Team]:[Punkte]],3,FALSE)</f>
        <v>825</v>
      </c>
      <c r="P18">
        <f t="shared" si="0"/>
        <v>293</v>
      </c>
      <c r="Q18" t="str">
        <f>VLOOKUP(P18,'Vorrunde calc.'!$A$2:$B$49,2,FALSE)</f>
        <v>2:1 | 1:2</v>
      </c>
      <c r="R18" s="11" t="s">
        <v>551</v>
      </c>
      <c r="S18">
        <v>3</v>
      </c>
      <c r="U18" s="8"/>
      <c r="V18" s="13"/>
      <c r="W18" s="13"/>
      <c r="X18">
        <f t="shared" si="1"/>
        <v>1</v>
      </c>
      <c r="Y18">
        <f t="shared" si="2"/>
        <v>1</v>
      </c>
      <c r="Z18" s="8"/>
    </row>
    <row r="19" spans="1:26" x14ac:dyDescent="0.4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2"/>
      <c r="S19" s="8"/>
      <c r="T19" s="8"/>
      <c r="U19" s="8"/>
      <c r="V19" s="12"/>
      <c r="W19" s="12"/>
      <c r="X19" s="8"/>
      <c r="Y19" s="8"/>
      <c r="Z19" s="8"/>
    </row>
    <row r="20" spans="1:26" x14ac:dyDescent="0.4">
      <c r="A20" s="8" t="s">
        <v>536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2"/>
      <c r="S20" s="8"/>
      <c r="T20" s="8"/>
      <c r="U20" s="8"/>
      <c r="V20" s="12"/>
      <c r="W20" s="12"/>
      <c r="X20" s="8"/>
      <c r="Y20" s="8"/>
      <c r="Z20" s="8"/>
    </row>
    <row r="21" spans="1:26" x14ac:dyDescent="0.4">
      <c r="A21" t="s">
        <v>454</v>
      </c>
      <c r="B21" t="s">
        <v>455</v>
      </c>
      <c r="C21" t="s">
        <v>456</v>
      </c>
      <c r="D21" t="s">
        <v>457</v>
      </c>
      <c r="E21" t="s">
        <v>458</v>
      </c>
      <c r="F21" t="s">
        <v>459</v>
      </c>
      <c r="G21" t="s">
        <v>460</v>
      </c>
      <c r="H21" t="s">
        <v>461</v>
      </c>
      <c r="I21" t="s">
        <v>462</v>
      </c>
      <c r="J21" t="s">
        <v>463</v>
      </c>
      <c r="K21" t="s">
        <v>452</v>
      </c>
      <c r="L21" t="s">
        <v>453</v>
      </c>
      <c r="M21" t="s">
        <v>538</v>
      </c>
      <c r="N21" t="s">
        <v>539</v>
      </c>
      <c r="P21" t="s">
        <v>541</v>
      </c>
      <c r="R21" s="9" t="s">
        <v>613</v>
      </c>
      <c r="S21" t="s">
        <v>556</v>
      </c>
      <c r="T21" t="s">
        <v>557</v>
      </c>
      <c r="U21" s="8"/>
      <c r="V21" s="9" t="s">
        <v>614</v>
      </c>
      <c r="W21" s="9" t="s">
        <v>615</v>
      </c>
      <c r="X21" t="s">
        <v>614</v>
      </c>
      <c r="Y21" t="s">
        <v>615</v>
      </c>
      <c r="Z21" s="8"/>
    </row>
    <row r="22" spans="1:26" x14ac:dyDescent="0.4">
      <c r="A22" s="1" t="s">
        <v>506</v>
      </c>
      <c r="B22" s="1" t="s">
        <v>510</v>
      </c>
      <c r="C22" s="1" t="s">
        <v>475</v>
      </c>
      <c r="D22" s="1" t="s">
        <v>467</v>
      </c>
      <c r="E22" s="1" t="s">
        <v>160</v>
      </c>
      <c r="F22" s="1" t="s">
        <v>468</v>
      </c>
      <c r="G22" s="1" t="s">
        <v>120</v>
      </c>
      <c r="H22" s="1" t="s">
        <v>470</v>
      </c>
      <c r="I22" s="1" t="s">
        <v>32</v>
      </c>
      <c r="J22" s="1" t="s">
        <v>32</v>
      </c>
      <c r="K22" s="1" t="s">
        <v>32</v>
      </c>
      <c r="L22" s="1"/>
      <c r="M22">
        <f>VLOOKUP(Table_0__3[[#This Row],[Mannsch. I]],Table_0[[Team]:[Punkte]],3,FALSE)</f>
        <v>493</v>
      </c>
      <c r="N22" s="8">
        <f>VLOOKUP(Table_0__3[[#This Row],[Mannsch. II]],Table_0[[Team]:[Punkte]],3,FALSE)</f>
        <v>636</v>
      </c>
      <c r="P22">
        <f t="shared" ref="P22:P37" si="3">MAX(M22:N22)-MIN(M22:N22)</f>
        <v>143</v>
      </c>
      <c r="Q22" t="str">
        <f>VLOOKUP(P22,'Vorrunde calc.'!$A$2:$B$49,2,FALSE)</f>
        <v>1:1</v>
      </c>
      <c r="R22" s="9" t="s">
        <v>544</v>
      </c>
      <c r="S22">
        <v>1</v>
      </c>
      <c r="T22">
        <v>1</v>
      </c>
      <c r="U22" s="8"/>
      <c r="V22" s="13"/>
      <c r="W22" s="13"/>
      <c r="X22">
        <f t="shared" ref="X22:X37" si="4">IF(V22=W22,1,IF(V22&gt;W22,3,0))</f>
        <v>1</v>
      </c>
      <c r="Y22">
        <f t="shared" ref="Y22:Y37" si="5">IF(V22=W22,1,IF(V22&lt;W22,3,0))</f>
        <v>1</v>
      </c>
      <c r="Z22" s="8"/>
    </row>
    <row r="23" spans="1:26" x14ac:dyDescent="0.4">
      <c r="A23" s="1" t="s">
        <v>511</v>
      </c>
      <c r="B23" s="1" t="s">
        <v>512</v>
      </c>
      <c r="C23" s="1" t="s">
        <v>466</v>
      </c>
      <c r="D23" s="1" t="s">
        <v>476</v>
      </c>
      <c r="E23" s="1" t="s">
        <v>37</v>
      </c>
      <c r="F23" s="1" t="s">
        <v>468</v>
      </c>
      <c r="G23" s="1" t="s">
        <v>112</v>
      </c>
      <c r="H23" s="1" t="s">
        <v>470</v>
      </c>
      <c r="I23" s="1" t="s">
        <v>32</v>
      </c>
      <c r="J23" s="1" t="s">
        <v>32</v>
      </c>
      <c r="K23" s="1" t="s">
        <v>32</v>
      </c>
      <c r="L23" s="1"/>
      <c r="M23">
        <f>VLOOKUP(Table_0__3[[#This Row],[Mannsch. I]],Table_0[[Team]:[Punkte]],3,FALSE)</f>
        <v>1306</v>
      </c>
      <c r="N23" s="8">
        <f>VLOOKUP(Table_0__3[[#This Row],[Mannsch. II]],Table_0[[Team]:[Punkte]],3,FALSE)</f>
        <v>681</v>
      </c>
      <c r="P23">
        <f t="shared" si="3"/>
        <v>625</v>
      </c>
      <c r="Q23" t="str">
        <f>VLOOKUP(P23,'Vorrunde calc.'!$A$2:$B$49,2,FALSE)</f>
        <v>2:0 | 0:2</v>
      </c>
      <c r="R23" s="11" t="s">
        <v>552</v>
      </c>
      <c r="S23">
        <v>3</v>
      </c>
      <c r="U23" s="8"/>
      <c r="V23" s="13"/>
      <c r="W23" s="13"/>
      <c r="X23">
        <f t="shared" si="4"/>
        <v>1</v>
      </c>
      <c r="Y23">
        <f t="shared" si="5"/>
        <v>1</v>
      </c>
      <c r="Z23" s="8"/>
    </row>
    <row r="24" spans="1:26" ht="14.25" x14ac:dyDescent="0.45">
      <c r="A24" s="1" t="s">
        <v>511</v>
      </c>
      <c r="B24" s="1" t="s">
        <v>513</v>
      </c>
      <c r="C24" s="1" t="s">
        <v>497</v>
      </c>
      <c r="D24" s="1" t="s">
        <v>467</v>
      </c>
      <c r="E24" s="1" t="s">
        <v>63</v>
      </c>
      <c r="F24" s="1" t="s">
        <v>468</v>
      </c>
      <c r="G24" s="1" t="s">
        <v>469</v>
      </c>
      <c r="H24" s="1" t="s">
        <v>470</v>
      </c>
      <c r="I24" s="1" t="s">
        <v>32</v>
      </c>
      <c r="J24" s="1" t="s">
        <v>32</v>
      </c>
      <c r="K24" s="1" t="s">
        <v>32</v>
      </c>
      <c r="L24" s="7" t="s">
        <v>168</v>
      </c>
      <c r="M24">
        <f>VLOOKUP(Table_0__3[[#This Row],[Mannsch. I]],Table_0[[Team]:[Punkte]],3,FALSE)</f>
        <v>976</v>
      </c>
      <c r="N24" s="8">
        <f>VLOOKUP(Table_0__3[[#This Row],[3]],Table_0[[Team]:[Punkte]],3,FALSE)</f>
        <v>445</v>
      </c>
      <c r="P24">
        <f t="shared" si="3"/>
        <v>531</v>
      </c>
      <c r="Q24" t="str">
        <f>VLOOKUP(P24,'Vorrunde calc.'!$A$2:$B$49,2,FALSE)</f>
        <v>2:0 | 0:2</v>
      </c>
      <c r="R24" s="11" t="s">
        <v>550</v>
      </c>
      <c r="S24">
        <v>3</v>
      </c>
      <c r="U24" s="8"/>
      <c r="V24" s="13"/>
      <c r="W24" s="13"/>
      <c r="X24">
        <f t="shared" si="4"/>
        <v>1</v>
      </c>
      <c r="Y24">
        <f t="shared" si="5"/>
        <v>1</v>
      </c>
      <c r="Z24" s="8"/>
    </row>
    <row r="25" spans="1:26" x14ac:dyDescent="0.4">
      <c r="A25" s="1" t="s">
        <v>511</v>
      </c>
      <c r="B25" s="1" t="s">
        <v>514</v>
      </c>
      <c r="C25" s="1" t="s">
        <v>482</v>
      </c>
      <c r="D25" s="1" t="s">
        <v>476</v>
      </c>
      <c r="E25" s="1" t="s">
        <v>477</v>
      </c>
      <c r="F25" s="1" t="s">
        <v>468</v>
      </c>
      <c r="G25" s="1" t="s">
        <v>45</v>
      </c>
      <c r="H25" s="1" t="s">
        <v>470</v>
      </c>
      <c r="I25" s="1" t="s">
        <v>32</v>
      </c>
      <c r="J25" s="1" t="s">
        <v>32</v>
      </c>
      <c r="K25" s="1" t="s">
        <v>32</v>
      </c>
      <c r="L25" s="1" t="s">
        <v>100</v>
      </c>
      <c r="M25">
        <f>VLOOKUP(Table_0__3[[#This Row],[3]],Table_0[[Team]:[Punkte]],3,FALSE)</f>
        <v>727</v>
      </c>
      <c r="N25" s="8">
        <f>VLOOKUP(Table_0__3[[#This Row],[Mannsch. II]],Table_0[[Team]:[Punkte]],3,FALSE)</f>
        <v>1162</v>
      </c>
      <c r="P25">
        <f t="shared" si="3"/>
        <v>435</v>
      </c>
      <c r="Q25" t="str">
        <f>VLOOKUP(P25,'Vorrunde calc.'!$A$2:$B$49,2,FALSE)</f>
        <v>1:0 | 0:1</v>
      </c>
      <c r="R25" s="11" t="s">
        <v>553</v>
      </c>
      <c r="T25">
        <v>3</v>
      </c>
      <c r="U25" s="8"/>
      <c r="V25" s="13"/>
      <c r="W25" s="13"/>
      <c r="X25">
        <f t="shared" si="4"/>
        <v>1</v>
      </c>
      <c r="Y25">
        <f t="shared" si="5"/>
        <v>1</v>
      </c>
      <c r="Z25" s="8"/>
    </row>
    <row r="26" spans="1:26" x14ac:dyDescent="0.4">
      <c r="A26" s="1" t="s">
        <v>464</v>
      </c>
      <c r="B26" s="1" t="s">
        <v>515</v>
      </c>
      <c r="C26" s="1" t="s">
        <v>492</v>
      </c>
      <c r="D26" s="1" t="s">
        <v>483</v>
      </c>
      <c r="E26" s="1" t="s">
        <v>53</v>
      </c>
      <c r="F26" s="1" t="s">
        <v>468</v>
      </c>
      <c r="G26" s="1" t="s">
        <v>108</v>
      </c>
      <c r="H26" s="1" t="s">
        <v>470</v>
      </c>
      <c r="I26" s="1" t="s">
        <v>32</v>
      </c>
      <c r="J26" s="1" t="s">
        <v>32</v>
      </c>
      <c r="K26" s="1" t="s">
        <v>32</v>
      </c>
      <c r="L26" s="1"/>
      <c r="M26">
        <f>VLOOKUP(Table_0__3[[#This Row],[Mannsch. I]],Table_0[[Team]:[Punkte]],3,FALSE)</f>
        <v>1054</v>
      </c>
      <c r="N26" s="8">
        <f>VLOOKUP(Table_0__3[[#This Row],[Mannsch. II]],Table_0[[Team]:[Punkte]],3,FALSE)</f>
        <v>700</v>
      </c>
      <c r="P26">
        <f t="shared" si="3"/>
        <v>354</v>
      </c>
      <c r="Q26" t="str">
        <f>VLOOKUP(P26,'Vorrunde calc.'!$A$2:$B$49,2,FALSE)</f>
        <v>1:0 | 0:1</v>
      </c>
      <c r="R26" s="11" t="s">
        <v>551</v>
      </c>
      <c r="S26">
        <v>3</v>
      </c>
      <c r="U26" s="8"/>
      <c r="V26" s="13"/>
      <c r="W26" s="13"/>
      <c r="X26">
        <f t="shared" si="4"/>
        <v>1</v>
      </c>
      <c r="Y26">
        <f t="shared" si="5"/>
        <v>1</v>
      </c>
      <c r="Z26" s="8"/>
    </row>
    <row r="27" spans="1:26" x14ac:dyDescent="0.4">
      <c r="A27" s="1" t="s">
        <v>464</v>
      </c>
      <c r="B27" s="1" t="s">
        <v>516</v>
      </c>
      <c r="C27" s="1" t="s">
        <v>473</v>
      </c>
      <c r="D27" s="1" t="s">
        <v>483</v>
      </c>
      <c r="E27" s="1" t="s">
        <v>43</v>
      </c>
      <c r="F27" s="1" t="s">
        <v>468</v>
      </c>
      <c r="G27" s="1" t="s">
        <v>51</v>
      </c>
      <c r="H27" s="1" t="s">
        <v>470</v>
      </c>
      <c r="I27" s="1" t="s">
        <v>32</v>
      </c>
      <c r="J27" s="1" t="s">
        <v>32</v>
      </c>
      <c r="K27" s="1" t="s">
        <v>32</v>
      </c>
      <c r="L27" s="1"/>
      <c r="M27">
        <f>VLOOKUP(Table_0__3[[#This Row],[Mannsch. I]],Table_0[[Team]:[Punkte]],3,FALSE)</f>
        <v>1166</v>
      </c>
      <c r="N27" s="8">
        <f>VLOOKUP(Table_0__3[[#This Row],[Mannsch. II]],Table_0[[Team]:[Punkte]],3,FALSE)</f>
        <v>1106</v>
      </c>
      <c r="P27">
        <f t="shared" si="3"/>
        <v>60</v>
      </c>
      <c r="Q27" t="str">
        <f>VLOOKUP(P27,'Vorrunde calc.'!$A$2:$B$49,2,FALSE)</f>
        <v>0:0</v>
      </c>
      <c r="R27" s="9" t="s">
        <v>542</v>
      </c>
      <c r="S27">
        <v>1</v>
      </c>
      <c r="T27">
        <v>1</v>
      </c>
      <c r="U27" s="8"/>
      <c r="V27" s="13"/>
      <c r="W27" s="13"/>
      <c r="X27">
        <f t="shared" si="4"/>
        <v>1</v>
      </c>
      <c r="Y27">
        <f t="shared" si="5"/>
        <v>1</v>
      </c>
      <c r="Z27" s="8"/>
    </row>
    <row r="28" spans="1:26" x14ac:dyDescent="0.4">
      <c r="A28" s="1" t="s">
        <v>464</v>
      </c>
      <c r="B28" s="1" t="s">
        <v>517</v>
      </c>
      <c r="C28" s="1" t="s">
        <v>500</v>
      </c>
      <c r="D28" s="1" t="s">
        <v>485</v>
      </c>
      <c r="E28" s="1" t="s">
        <v>39</v>
      </c>
      <c r="F28" s="1" t="s">
        <v>468</v>
      </c>
      <c r="G28" s="1" t="s">
        <v>65</v>
      </c>
      <c r="H28" s="1" t="s">
        <v>470</v>
      </c>
      <c r="I28" s="1" t="s">
        <v>32</v>
      </c>
      <c r="J28" s="1" t="s">
        <v>32</v>
      </c>
      <c r="K28" s="1" t="s">
        <v>32</v>
      </c>
      <c r="L28" s="1"/>
      <c r="M28">
        <f>VLOOKUP(Table_0__3[[#This Row],[Mannsch. I]],Table_0[[Team]:[Punkte]],3,FALSE)</f>
        <v>1254</v>
      </c>
      <c r="N28" s="8">
        <f>VLOOKUP(Table_0__3[[#This Row],[Mannsch. II]],Table_0[[Team]:[Punkte]],3,FALSE)</f>
        <v>975</v>
      </c>
      <c r="P28">
        <f t="shared" si="3"/>
        <v>279</v>
      </c>
      <c r="Q28" t="str">
        <f>VLOOKUP(P28,'Vorrunde calc.'!$A$2:$B$49,2,FALSE)</f>
        <v>2:1 | 1:2</v>
      </c>
      <c r="R28" s="11" t="s">
        <v>551</v>
      </c>
      <c r="S28">
        <v>3</v>
      </c>
      <c r="U28" s="8"/>
      <c r="V28" s="13"/>
      <c r="W28" s="13"/>
      <c r="X28">
        <f t="shared" si="4"/>
        <v>1</v>
      </c>
      <c r="Y28">
        <f t="shared" si="5"/>
        <v>1</v>
      </c>
      <c r="Z28" s="8"/>
    </row>
    <row r="29" spans="1:26" x14ac:dyDescent="0.4">
      <c r="A29" s="1" t="s">
        <v>471</v>
      </c>
      <c r="B29" s="1" t="s">
        <v>518</v>
      </c>
      <c r="C29" s="1" t="s">
        <v>475</v>
      </c>
      <c r="D29" s="1" t="s">
        <v>493</v>
      </c>
      <c r="E29" s="1" t="s">
        <v>33</v>
      </c>
      <c r="F29" s="1" t="s">
        <v>468</v>
      </c>
      <c r="G29" s="1" t="s">
        <v>78</v>
      </c>
      <c r="H29" s="1" t="s">
        <v>470</v>
      </c>
      <c r="I29" s="1" t="s">
        <v>32</v>
      </c>
      <c r="J29" s="1" t="s">
        <v>32</v>
      </c>
      <c r="K29" s="1" t="s">
        <v>32</v>
      </c>
      <c r="L29" s="1"/>
      <c r="M29">
        <f>VLOOKUP(Table_0__3[[#This Row],[Mannsch. I]],Table_0[[Team]:[Punkte]],3,FALSE)</f>
        <v>1384</v>
      </c>
      <c r="N29" s="8">
        <f>VLOOKUP(Table_0__3[[#This Row],[Mannsch. II]],Table_0[[Team]:[Punkte]],3,FALSE)</f>
        <v>858</v>
      </c>
      <c r="P29">
        <f t="shared" si="3"/>
        <v>526</v>
      </c>
      <c r="Q29" t="str">
        <f>VLOOKUP(P29,'Vorrunde calc.'!$A$2:$B$49,2,FALSE)</f>
        <v>1:0 | 0:1</v>
      </c>
      <c r="R29" s="11" t="s">
        <v>550</v>
      </c>
      <c r="S29">
        <v>3</v>
      </c>
      <c r="U29" s="8"/>
      <c r="V29" s="13"/>
      <c r="W29" s="13"/>
      <c r="X29">
        <f t="shared" si="4"/>
        <v>1</v>
      </c>
      <c r="Y29">
        <f t="shared" si="5"/>
        <v>1</v>
      </c>
      <c r="Z29" s="8"/>
    </row>
    <row r="30" spans="1:26" x14ac:dyDescent="0.4">
      <c r="A30" s="1" t="s">
        <v>471</v>
      </c>
      <c r="B30" s="1" t="s">
        <v>519</v>
      </c>
      <c r="C30" s="1" t="s">
        <v>505</v>
      </c>
      <c r="D30" s="1" t="s">
        <v>485</v>
      </c>
      <c r="E30" s="1" t="s">
        <v>122</v>
      </c>
      <c r="F30" s="1" t="s">
        <v>468</v>
      </c>
      <c r="G30" s="1" t="s">
        <v>73</v>
      </c>
      <c r="H30" s="1" t="s">
        <v>470</v>
      </c>
      <c r="I30" s="1" t="s">
        <v>32</v>
      </c>
      <c r="J30" s="1" t="s">
        <v>32</v>
      </c>
      <c r="K30" s="1" t="s">
        <v>32</v>
      </c>
      <c r="L30" s="1"/>
      <c r="M30">
        <f>VLOOKUP(Table_0__3[[#This Row],[Mannsch. I]],Table_0[[Team]:[Punkte]],3,FALSE)</f>
        <v>635</v>
      </c>
      <c r="N30" s="8">
        <f>VLOOKUP(Table_0__3[[#This Row],[Mannsch. II]],Table_0[[Team]:[Punkte]],3,FALSE)</f>
        <v>930</v>
      </c>
      <c r="P30">
        <f t="shared" si="3"/>
        <v>295</v>
      </c>
      <c r="Q30" t="str">
        <f>VLOOKUP(P30,'Vorrunde calc.'!$A$2:$B$49,2,FALSE)</f>
        <v>2:1 | 1:2</v>
      </c>
      <c r="R30" s="11" t="s">
        <v>549</v>
      </c>
      <c r="T30">
        <v>3</v>
      </c>
      <c r="U30" s="8"/>
      <c r="V30" s="13"/>
      <c r="W30" s="13"/>
      <c r="X30">
        <f t="shared" si="4"/>
        <v>1</v>
      </c>
      <c r="Y30">
        <f t="shared" si="5"/>
        <v>1</v>
      </c>
      <c r="Z30" s="8"/>
    </row>
    <row r="31" spans="1:26" x14ac:dyDescent="0.4">
      <c r="A31" s="1" t="s">
        <v>471</v>
      </c>
      <c r="B31" s="1" t="s">
        <v>520</v>
      </c>
      <c r="C31" s="1" t="s">
        <v>489</v>
      </c>
      <c r="D31" s="1" t="s">
        <v>493</v>
      </c>
      <c r="E31" s="1" t="s">
        <v>98</v>
      </c>
      <c r="F31" s="1" t="s">
        <v>468</v>
      </c>
      <c r="G31" s="1" t="s">
        <v>41</v>
      </c>
      <c r="H31" s="1" t="s">
        <v>470</v>
      </c>
      <c r="I31" s="1" t="s">
        <v>32</v>
      </c>
      <c r="J31" s="1" t="s">
        <v>32</v>
      </c>
      <c r="K31" s="1" t="s">
        <v>32</v>
      </c>
      <c r="L31" s="1"/>
      <c r="M31">
        <f>VLOOKUP(Table_0__3[[#This Row],[Mannsch. I]],Table_0[[Team]:[Punkte]],3,FALSE)</f>
        <v>732</v>
      </c>
      <c r="N31" s="8">
        <f>VLOOKUP(Table_0__3[[#This Row],[Mannsch. II]],Table_0[[Team]:[Punkte]],3,FALSE)</f>
        <v>1179</v>
      </c>
      <c r="P31">
        <f t="shared" si="3"/>
        <v>447</v>
      </c>
      <c r="Q31" t="str">
        <f>VLOOKUP(P31,'Vorrunde calc.'!$A$2:$B$49,2,FALSE)</f>
        <v>1:0 | 0:1</v>
      </c>
      <c r="R31" s="11" t="s">
        <v>553</v>
      </c>
      <c r="T31">
        <v>3</v>
      </c>
      <c r="U31" s="8"/>
      <c r="V31" s="13"/>
      <c r="W31" s="13"/>
      <c r="X31">
        <f t="shared" si="4"/>
        <v>1</v>
      </c>
      <c r="Y31">
        <f t="shared" si="5"/>
        <v>1</v>
      </c>
      <c r="Z31" s="8"/>
    </row>
    <row r="32" spans="1:26" x14ac:dyDescent="0.4">
      <c r="A32" s="1" t="s">
        <v>480</v>
      </c>
      <c r="B32" s="1" t="s">
        <v>521</v>
      </c>
      <c r="C32" s="1" t="s">
        <v>466</v>
      </c>
      <c r="D32" s="1" t="s">
        <v>503</v>
      </c>
      <c r="E32" s="1" t="s">
        <v>35</v>
      </c>
      <c r="F32" s="1" t="s">
        <v>468</v>
      </c>
      <c r="G32" s="1" t="s">
        <v>57</v>
      </c>
      <c r="H32" s="1" t="s">
        <v>470</v>
      </c>
      <c r="I32" s="1" t="s">
        <v>32</v>
      </c>
      <c r="J32" s="1" t="s">
        <v>32</v>
      </c>
      <c r="K32" s="1" t="s">
        <v>32</v>
      </c>
      <c r="L32" s="1"/>
      <c r="M32">
        <f>VLOOKUP(Table_0__3[[#This Row],[Mannsch. I]],Table_0[[Team]:[Punkte]],3,FALSE)</f>
        <v>1346</v>
      </c>
      <c r="N32" s="8">
        <f>VLOOKUP(Table_0__3[[#This Row],[Mannsch. II]],Table_0[[Team]:[Punkte]],3,FALSE)</f>
        <v>1012</v>
      </c>
      <c r="P32">
        <f t="shared" si="3"/>
        <v>334</v>
      </c>
      <c r="Q32" t="str">
        <f>VLOOKUP(P32,'Vorrunde calc.'!$A$2:$B$49,2,FALSE)</f>
        <v>2:1 | 1:2</v>
      </c>
      <c r="R32" s="11" t="s">
        <v>551</v>
      </c>
      <c r="S32">
        <v>3</v>
      </c>
      <c r="U32" s="8"/>
      <c r="V32" s="13"/>
      <c r="W32" s="13"/>
      <c r="X32">
        <f t="shared" si="4"/>
        <v>1</v>
      </c>
      <c r="Y32">
        <f t="shared" si="5"/>
        <v>1</v>
      </c>
      <c r="Z32" s="8"/>
    </row>
    <row r="33" spans="1:26" x14ac:dyDescent="0.4">
      <c r="A33" s="1" t="s">
        <v>480</v>
      </c>
      <c r="B33" s="1" t="s">
        <v>522</v>
      </c>
      <c r="C33" s="1" t="s">
        <v>497</v>
      </c>
      <c r="D33" s="1" t="s">
        <v>495</v>
      </c>
      <c r="E33" s="1" t="s">
        <v>501</v>
      </c>
      <c r="F33" s="1" t="s">
        <v>468</v>
      </c>
      <c r="G33" s="1" t="s">
        <v>59</v>
      </c>
      <c r="H33" s="1" t="s">
        <v>470</v>
      </c>
      <c r="I33" s="1" t="s">
        <v>32</v>
      </c>
      <c r="J33" s="1" t="s">
        <v>32</v>
      </c>
      <c r="K33" s="1" t="s">
        <v>32</v>
      </c>
      <c r="L33" s="1" t="s">
        <v>150</v>
      </c>
      <c r="M33">
        <f>VLOOKUP(Table_0__3[[#This Row],[3]],Table_0[[Team]:[Punkte]],3,FALSE)</f>
        <v>520</v>
      </c>
      <c r="N33" s="8">
        <f>VLOOKUP(Table_0__3[[#This Row],[Mannsch. II]],Table_0[[Team]:[Punkte]],3,FALSE)</f>
        <v>1008</v>
      </c>
      <c r="P33">
        <f t="shared" si="3"/>
        <v>488</v>
      </c>
      <c r="Q33" t="str">
        <f>VLOOKUP(P33,'Vorrunde calc.'!$A$2:$B$49,2,FALSE)</f>
        <v>1:0 | 0:1</v>
      </c>
      <c r="R33" s="11" t="s">
        <v>553</v>
      </c>
      <c r="T33">
        <v>3</v>
      </c>
      <c r="U33" s="8"/>
      <c r="V33" s="13"/>
      <c r="W33" s="13"/>
      <c r="X33">
        <f t="shared" si="4"/>
        <v>1</v>
      </c>
      <c r="Y33">
        <f t="shared" si="5"/>
        <v>1</v>
      </c>
      <c r="Z33" s="8"/>
    </row>
    <row r="34" spans="1:26" x14ac:dyDescent="0.4">
      <c r="A34" s="16" t="s">
        <v>480</v>
      </c>
      <c r="B34" s="16" t="s">
        <v>523</v>
      </c>
      <c r="C34" s="16" t="s">
        <v>479</v>
      </c>
      <c r="D34" s="16" t="s">
        <v>495</v>
      </c>
      <c r="E34" s="16" t="s">
        <v>30</v>
      </c>
      <c r="F34" s="16" t="s">
        <v>468</v>
      </c>
      <c r="G34" s="16" t="s">
        <v>75</v>
      </c>
      <c r="H34" s="16" t="s">
        <v>470</v>
      </c>
      <c r="I34" s="16" t="s">
        <v>32</v>
      </c>
      <c r="J34" s="16" t="s">
        <v>32</v>
      </c>
      <c r="K34" s="16" t="s">
        <v>32</v>
      </c>
      <c r="L34" s="16"/>
      <c r="M34" s="17">
        <f>VLOOKUP(Table_0__3[[#This Row],[Mannsch. I]],Table_0[[Team]:[Punkte]],3,FALSE)</f>
        <v>1533</v>
      </c>
      <c r="N34" s="17">
        <f>VLOOKUP(Table_0__3[[#This Row],[Mannsch. II]],Table_0[[Team]:[Punkte]],3,FALSE)</f>
        <v>889</v>
      </c>
      <c r="O34" s="17"/>
      <c r="P34" s="17">
        <f t="shared" si="3"/>
        <v>644</v>
      </c>
      <c r="Q34" s="17" t="str">
        <f>VLOOKUP(P34,'Vorrunde calc.'!$A$2:$B$49,2,FALSE)</f>
        <v>2:0 | 0:2</v>
      </c>
      <c r="R34" s="18" t="s">
        <v>552</v>
      </c>
      <c r="S34" s="17">
        <v>3</v>
      </c>
      <c r="T34" s="17"/>
      <c r="U34" s="17"/>
      <c r="V34" s="19"/>
      <c r="W34" s="19"/>
      <c r="X34" s="17">
        <f t="shared" si="4"/>
        <v>1</v>
      </c>
      <c r="Y34" s="17">
        <f t="shared" si="5"/>
        <v>1</v>
      </c>
      <c r="Z34" s="8"/>
    </row>
    <row r="35" spans="1:26" x14ac:dyDescent="0.4">
      <c r="A35" s="1" t="s">
        <v>490</v>
      </c>
      <c r="B35" s="1" t="s">
        <v>524</v>
      </c>
      <c r="C35" s="1" t="s">
        <v>500</v>
      </c>
      <c r="D35" s="1" t="s">
        <v>503</v>
      </c>
      <c r="E35" s="1" t="s">
        <v>55</v>
      </c>
      <c r="F35" s="1" t="s">
        <v>468</v>
      </c>
      <c r="G35" s="1" t="s">
        <v>138</v>
      </c>
      <c r="H35" s="1" t="s">
        <v>470</v>
      </c>
      <c r="I35" s="1" t="s">
        <v>32</v>
      </c>
      <c r="J35" s="1" t="s">
        <v>32</v>
      </c>
      <c r="K35" s="1" t="s">
        <v>32</v>
      </c>
      <c r="L35" s="1"/>
      <c r="M35">
        <f>VLOOKUP(Table_0__3[[#This Row],[Mannsch. I]],Table_0[[Team]:[Punkte]],3,FALSE)</f>
        <v>1040</v>
      </c>
      <c r="N35" s="8">
        <f>VLOOKUP(Table_0__3[[#This Row],[Mannsch. II]],Table_0[[Team]:[Punkte]],3,FALSE)</f>
        <v>575</v>
      </c>
      <c r="P35">
        <f t="shared" si="3"/>
        <v>465</v>
      </c>
      <c r="Q35" t="str">
        <f>VLOOKUP(P35,'Vorrunde calc.'!$A$2:$B$49,2,FALSE)</f>
        <v>1:0 | 0:1</v>
      </c>
      <c r="R35" s="11" t="s">
        <v>550</v>
      </c>
      <c r="S35">
        <v>3</v>
      </c>
      <c r="U35" s="8"/>
      <c r="V35" s="13"/>
      <c r="W35" s="13"/>
      <c r="X35">
        <f t="shared" si="4"/>
        <v>1</v>
      </c>
      <c r="Y35">
        <f t="shared" si="5"/>
        <v>1</v>
      </c>
      <c r="Z35" s="8"/>
    </row>
    <row r="36" spans="1:26" x14ac:dyDescent="0.4">
      <c r="A36" s="1" t="s">
        <v>490</v>
      </c>
      <c r="B36" s="1" t="s">
        <v>525</v>
      </c>
      <c r="C36" s="1" t="s">
        <v>473</v>
      </c>
      <c r="D36" s="1" t="s">
        <v>508</v>
      </c>
      <c r="E36" s="1" t="s">
        <v>148</v>
      </c>
      <c r="F36" s="1" t="s">
        <v>468</v>
      </c>
      <c r="G36" s="1" t="s">
        <v>84</v>
      </c>
      <c r="H36" s="1" t="s">
        <v>470</v>
      </c>
      <c r="I36" s="1" t="s">
        <v>32</v>
      </c>
      <c r="J36" s="1" t="s">
        <v>32</v>
      </c>
      <c r="K36" s="1" t="s">
        <v>32</v>
      </c>
      <c r="L36" s="1"/>
      <c r="M36">
        <f>VLOOKUP(Table_0__3[[#This Row],[Mannsch. I]],Table_0[[Team]:[Punkte]],3,FALSE)</f>
        <v>528</v>
      </c>
      <c r="N36" s="8">
        <f>VLOOKUP(Table_0__3[[#This Row],[Mannsch. II]],Table_0[[Team]:[Punkte]],3,FALSE)</f>
        <v>825</v>
      </c>
      <c r="P36">
        <f t="shared" si="3"/>
        <v>297</v>
      </c>
      <c r="Q36" t="str">
        <f>VLOOKUP(P36,'Vorrunde calc.'!$A$2:$B$49,2,FALSE)</f>
        <v>2:1 | 1:2</v>
      </c>
      <c r="R36" s="11" t="s">
        <v>549</v>
      </c>
      <c r="T36">
        <v>3</v>
      </c>
      <c r="U36" s="8"/>
      <c r="V36" s="13"/>
      <c r="W36" s="13"/>
      <c r="X36">
        <f t="shared" si="4"/>
        <v>1</v>
      </c>
      <c r="Y36">
        <f t="shared" si="5"/>
        <v>1</v>
      </c>
      <c r="Z36" s="8"/>
    </row>
    <row r="37" spans="1:26" x14ac:dyDescent="0.4">
      <c r="A37" s="1" t="s">
        <v>490</v>
      </c>
      <c r="B37" s="1" t="s">
        <v>526</v>
      </c>
      <c r="C37" s="1" t="s">
        <v>482</v>
      </c>
      <c r="D37" s="1" t="s">
        <v>508</v>
      </c>
      <c r="E37" s="1" t="s">
        <v>49</v>
      </c>
      <c r="F37" s="1" t="s">
        <v>468</v>
      </c>
      <c r="G37" s="1" t="s">
        <v>61</v>
      </c>
      <c r="H37" s="1" t="s">
        <v>470</v>
      </c>
      <c r="I37" s="1" t="s">
        <v>32</v>
      </c>
      <c r="J37" s="1" t="s">
        <v>32</v>
      </c>
      <c r="K37" s="1" t="s">
        <v>32</v>
      </c>
      <c r="L37" s="1"/>
      <c r="M37">
        <f>VLOOKUP(Table_0__3[[#This Row],[Mannsch. I]],Table_0[[Team]:[Punkte]],3,FALSE)</f>
        <v>1118</v>
      </c>
      <c r="N37" s="8">
        <f>VLOOKUP(Table_0__3[[#This Row],[Mannsch. II]],Table_0[[Team]:[Punkte]],3,FALSE)</f>
        <v>989</v>
      </c>
      <c r="P37">
        <f t="shared" si="3"/>
        <v>129</v>
      </c>
      <c r="Q37" t="str">
        <f>VLOOKUP(P37,'Vorrunde calc.'!$A$2:$B$49,2,FALSE)</f>
        <v>1:1</v>
      </c>
      <c r="R37" s="9" t="s">
        <v>544</v>
      </c>
      <c r="S37">
        <v>1</v>
      </c>
      <c r="T37">
        <v>1</v>
      </c>
      <c r="U37" s="8"/>
      <c r="V37" s="13"/>
      <c r="W37" s="13"/>
      <c r="X37">
        <f t="shared" si="4"/>
        <v>1</v>
      </c>
      <c r="Y37">
        <f t="shared" si="5"/>
        <v>1</v>
      </c>
      <c r="Z37" s="8"/>
    </row>
    <row r="38" spans="1:26" x14ac:dyDescent="0.4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12"/>
      <c r="S38" s="8"/>
      <c r="T38" s="8"/>
      <c r="U38" s="8"/>
      <c r="V38" s="12"/>
      <c r="W38" s="12"/>
      <c r="X38" s="8"/>
      <c r="Y38" s="8"/>
      <c r="Z38" s="8"/>
    </row>
    <row r="39" spans="1:26" x14ac:dyDescent="0.4">
      <c r="A39" s="8" t="s">
        <v>537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12"/>
      <c r="S39" s="8"/>
      <c r="T39" s="8"/>
      <c r="U39" s="8"/>
      <c r="V39" s="12"/>
      <c r="W39" s="12"/>
      <c r="X39" s="8"/>
      <c r="Y39" s="8"/>
      <c r="Z39" s="8"/>
    </row>
    <row r="40" spans="1:26" x14ac:dyDescent="0.4">
      <c r="A40" t="s">
        <v>454</v>
      </c>
      <c r="B40" t="s">
        <v>455</v>
      </c>
      <c r="C40" t="s">
        <v>456</v>
      </c>
      <c r="D40" t="s">
        <v>457</v>
      </c>
      <c r="E40" t="s">
        <v>458</v>
      </c>
      <c r="F40" t="s">
        <v>459</v>
      </c>
      <c r="G40" t="s">
        <v>460</v>
      </c>
      <c r="H40" t="s">
        <v>461</v>
      </c>
      <c r="I40" t="s">
        <v>462</v>
      </c>
      <c r="J40" t="s">
        <v>463</v>
      </c>
      <c r="K40" t="s">
        <v>452</v>
      </c>
      <c r="L40" t="s">
        <v>453</v>
      </c>
      <c r="M40" t="s">
        <v>538</v>
      </c>
      <c r="N40" t="s">
        <v>539</v>
      </c>
      <c r="P40" t="s">
        <v>541</v>
      </c>
      <c r="R40" s="9" t="s">
        <v>613</v>
      </c>
      <c r="S40" t="s">
        <v>556</v>
      </c>
      <c r="T40" t="s">
        <v>557</v>
      </c>
      <c r="U40" s="8"/>
      <c r="V40" s="9" t="s">
        <v>614</v>
      </c>
      <c r="W40" s="9" t="s">
        <v>615</v>
      </c>
      <c r="X40" t="s">
        <v>614</v>
      </c>
      <c r="Y40" t="s">
        <v>615</v>
      </c>
      <c r="Z40" s="8"/>
    </row>
    <row r="41" spans="1:26" x14ac:dyDescent="0.4">
      <c r="A41" s="1" t="s">
        <v>498</v>
      </c>
      <c r="B41" s="1" t="s">
        <v>527</v>
      </c>
      <c r="C41" s="1" t="s">
        <v>492</v>
      </c>
      <c r="D41" s="1" t="s">
        <v>467</v>
      </c>
      <c r="E41" s="1" t="s">
        <v>63</v>
      </c>
      <c r="F41" s="1" t="s">
        <v>468</v>
      </c>
      <c r="G41" s="1" t="s">
        <v>160</v>
      </c>
      <c r="H41" s="1" t="s">
        <v>470</v>
      </c>
      <c r="I41" s="1" t="s">
        <v>32</v>
      </c>
      <c r="J41" s="1" t="s">
        <v>32</v>
      </c>
      <c r="K41" s="1" t="s">
        <v>32</v>
      </c>
      <c r="L41" s="1"/>
      <c r="M41">
        <f>VLOOKUP(Table_0__4[[#This Row],[Mannsch. I]],Table_0[[Team]:[Punkte]],3,FALSE)</f>
        <v>976</v>
      </c>
      <c r="N41" s="8">
        <f>VLOOKUP(Table_0__4[[#This Row],[Mannsch. II]],Table_0[[Team]:[Punkte]],3,FALSE)</f>
        <v>493</v>
      </c>
      <c r="P41">
        <f t="shared" ref="P41:P56" si="6">MAX(M41:N41)-MIN(M41:N41)</f>
        <v>483</v>
      </c>
      <c r="Q41" t="str">
        <f>VLOOKUP(P41,'Vorrunde calc.'!$A$2:$B$49,2,FALSE)</f>
        <v>1:0 | 0:1</v>
      </c>
      <c r="R41" s="11" t="s">
        <v>550</v>
      </c>
      <c r="S41">
        <v>3</v>
      </c>
      <c r="U41" s="8"/>
      <c r="V41" s="13"/>
      <c r="W41" s="13"/>
      <c r="X41">
        <f t="shared" ref="X41:X56" si="7">IF(V41=W41,1,IF(V41&gt;W41,3,0))</f>
        <v>1</v>
      </c>
      <c r="Y41">
        <f t="shared" ref="Y41:Y56" si="8">IF(V41=W41,1,IF(V41&lt;W41,3,0))</f>
        <v>1</v>
      </c>
      <c r="Z41" s="8"/>
    </row>
    <row r="42" spans="1:26" x14ac:dyDescent="0.4">
      <c r="A42" s="1" t="s">
        <v>32</v>
      </c>
      <c r="B42" s="1" t="s">
        <v>32</v>
      </c>
      <c r="C42" s="1" t="s">
        <v>505</v>
      </c>
      <c r="D42" s="1" t="s">
        <v>467</v>
      </c>
      <c r="E42" s="1" t="s">
        <v>469</v>
      </c>
      <c r="F42" s="1" t="s">
        <v>468</v>
      </c>
      <c r="G42" s="1" t="s">
        <v>120</v>
      </c>
      <c r="H42" s="1" t="s">
        <v>470</v>
      </c>
      <c r="I42" s="1" t="s">
        <v>32</v>
      </c>
      <c r="J42" s="1" t="s">
        <v>32</v>
      </c>
      <c r="K42" s="1" t="s">
        <v>32</v>
      </c>
      <c r="L42" s="1" t="s">
        <v>168</v>
      </c>
      <c r="M42">
        <f>VLOOKUP(Table_0__4[[#This Row],[3]],Table_0[[Team]:[Punkte]],3,FALSE)</f>
        <v>445</v>
      </c>
      <c r="N42" s="8">
        <f>VLOOKUP(Table_0__4[[#This Row],[Mannsch. II]],Table_0[[Team]:[Punkte]],3,FALSE)</f>
        <v>636</v>
      </c>
      <c r="P42">
        <f t="shared" si="6"/>
        <v>191</v>
      </c>
      <c r="Q42" t="str">
        <f>VLOOKUP(P42,'Vorrunde calc.'!$A$2:$B$49,2,FALSE)</f>
        <v>1:1</v>
      </c>
      <c r="R42" s="9" t="s">
        <v>544</v>
      </c>
      <c r="S42">
        <v>1</v>
      </c>
      <c r="T42">
        <v>1</v>
      </c>
      <c r="U42" s="8"/>
      <c r="V42" s="13"/>
      <c r="W42" s="13"/>
      <c r="X42">
        <f t="shared" si="7"/>
        <v>1</v>
      </c>
      <c r="Y42">
        <f t="shared" si="8"/>
        <v>1</v>
      </c>
      <c r="Z42" s="8"/>
    </row>
    <row r="43" spans="1:26" x14ac:dyDescent="0.4">
      <c r="A43" s="1" t="s">
        <v>498</v>
      </c>
      <c r="B43" s="1" t="s">
        <v>528</v>
      </c>
      <c r="C43" s="1" t="s">
        <v>489</v>
      </c>
      <c r="D43" s="1" t="s">
        <v>476</v>
      </c>
      <c r="E43" s="1" t="s">
        <v>45</v>
      </c>
      <c r="F43" s="1" t="s">
        <v>468</v>
      </c>
      <c r="G43" s="1" t="s">
        <v>112</v>
      </c>
      <c r="H43" s="1" t="s">
        <v>470</v>
      </c>
      <c r="I43" s="1" t="s">
        <v>32</v>
      </c>
      <c r="J43" s="1" t="s">
        <v>32</v>
      </c>
      <c r="K43" s="1" t="s">
        <v>32</v>
      </c>
      <c r="L43" s="1"/>
      <c r="M43">
        <f>VLOOKUP(Table_0__4[[#This Row],[Mannsch. I]],Table_0[[Team]:[Punkte]],3,FALSE)</f>
        <v>1162</v>
      </c>
      <c r="N43" s="8">
        <f>VLOOKUP(Table_0__4[[#This Row],[Mannsch. II]],Table_0[[Team]:[Punkte]],3,FALSE)</f>
        <v>681</v>
      </c>
      <c r="P43">
        <f t="shared" si="6"/>
        <v>481</v>
      </c>
      <c r="Q43" t="str">
        <f>VLOOKUP(P43,'Vorrunde calc.'!$A$2:$B$49,2,FALSE)</f>
        <v>1:0 | 0:1</v>
      </c>
      <c r="R43" s="11" t="s">
        <v>550</v>
      </c>
      <c r="S43">
        <v>3</v>
      </c>
      <c r="U43" s="8"/>
      <c r="V43" s="13"/>
      <c r="W43" s="13"/>
      <c r="X43">
        <f t="shared" si="7"/>
        <v>1</v>
      </c>
      <c r="Y43">
        <f t="shared" si="8"/>
        <v>1</v>
      </c>
      <c r="Z43" s="8"/>
    </row>
    <row r="44" spans="1:26" x14ac:dyDescent="0.4">
      <c r="A44" s="1" t="s">
        <v>32</v>
      </c>
      <c r="B44" s="1" t="s">
        <v>32</v>
      </c>
      <c r="C44" s="1" t="s">
        <v>487</v>
      </c>
      <c r="D44" s="1" t="s">
        <v>476</v>
      </c>
      <c r="E44" s="1" t="s">
        <v>477</v>
      </c>
      <c r="F44" s="1" t="s">
        <v>468</v>
      </c>
      <c r="G44" s="1" t="s">
        <v>37</v>
      </c>
      <c r="H44" s="1" t="s">
        <v>470</v>
      </c>
      <c r="I44" s="1" t="s">
        <v>32</v>
      </c>
      <c r="J44" s="1" t="s">
        <v>32</v>
      </c>
      <c r="K44" s="1" t="s">
        <v>32</v>
      </c>
      <c r="L44" s="1" t="s">
        <v>100</v>
      </c>
      <c r="M44">
        <f>VLOOKUP(Table_0__4[[#This Row],[3]],Table_0[[Team]:[Punkte]],3,FALSE)</f>
        <v>727</v>
      </c>
      <c r="N44" s="8">
        <f>VLOOKUP(Table_0__4[[#This Row],[Mannsch. II]],Table_0[[Team]:[Punkte]],3,FALSE)</f>
        <v>1306</v>
      </c>
      <c r="P44">
        <f t="shared" si="6"/>
        <v>579</v>
      </c>
      <c r="Q44" t="str">
        <f>VLOOKUP(P44,'Vorrunde calc.'!$A$2:$B$49,2,FALSE)</f>
        <v>2:0 | 0:2</v>
      </c>
      <c r="R44" s="11" t="s">
        <v>554</v>
      </c>
      <c r="T44">
        <v>3</v>
      </c>
      <c r="U44" s="8"/>
      <c r="V44" s="13"/>
      <c r="W44" s="13"/>
      <c r="X44">
        <f t="shared" si="7"/>
        <v>1</v>
      </c>
      <c r="Y44">
        <f t="shared" si="8"/>
        <v>1</v>
      </c>
      <c r="Z44" s="8"/>
    </row>
    <row r="45" spans="1:26" x14ac:dyDescent="0.4">
      <c r="A45" s="1" t="s">
        <v>506</v>
      </c>
      <c r="B45" s="1" t="s">
        <v>529</v>
      </c>
      <c r="C45" s="1" t="s">
        <v>466</v>
      </c>
      <c r="D45" s="1" t="s">
        <v>483</v>
      </c>
      <c r="E45" s="1" t="s">
        <v>53</v>
      </c>
      <c r="F45" s="1" t="s">
        <v>468</v>
      </c>
      <c r="G45" s="1" t="s">
        <v>43</v>
      </c>
      <c r="H45" s="1" t="s">
        <v>470</v>
      </c>
      <c r="I45" s="1" t="s">
        <v>32</v>
      </c>
      <c r="J45" s="1" t="s">
        <v>32</v>
      </c>
      <c r="K45" s="1" t="s">
        <v>32</v>
      </c>
      <c r="L45" s="1"/>
      <c r="M45">
        <f>VLOOKUP(Table_0__4[[#This Row],[Mannsch. I]],Table_0[[Team]:[Punkte]],3,FALSE)</f>
        <v>1054</v>
      </c>
      <c r="N45" s="8">
        <f>VLOOKUP(Table_0__4[[#This Row],[Mannsch. II]],Table_0[[Team]:[Punkte]],3,FALSE)</f>
        <v>1166</v>
      </c>
      <c r="P45">
        <f t="shared" si="6"/>
        <v>112</v>
      </c>
      <c r="Q45" t="str">
        <f>VLOOKUP(P45,'Vorrunde calc.'!$A$2:$B$49,2,FALSE)</f>
        <v>1:1</v>
      </c>
      <c r="R45" s="9" t="s">
        <v>544</v>
      </c>
      <c r="S45">
        <v>1</v>
      </c>
      <c r="T45">
        <v>1</v>
      </c>
      <c r="U45" s="8"/>
      <c r="V45" s="13"/>
      <c r="W45" s="13"/>
      <c r="X45">
        <f t="shared" si="7"/>
        <v>1</v>
      </c>
      <c r="Y45">
        <f t="shared" si="8"/>
        <v>1</v>
      </c>
      <c r="Z45" s="8"/>
    </row>
    <row r="46" spans="1:26" x14ac:dyDescent="0.4">
      <c r="A46" s="1" t="s">
        <v>32</v>
      </c>
      <c r="B46" s="1" t="s">
        <v>32</v>
      </c>
      <c r="C46" s="1" t="s">
        <v>479</v>
      </c>
      <c r="D46" s="1" t="s">
        <v>483</v>
      </c>
      <c r="E46" s="1" t="s">
        <v>108</v>
      </c>
      <c r="F46" s="1" t="s">
        <v>468</v>
      </c>
      <c r="G46" s="1" t="s">
        <v>51</v>
      </c>
      <c r="H46" s="1" t="s">
        <v>470</v>
      </c>
      <c r="I46" s="1" t="s">
        <v>32</v>
      </c>
      <c r="J46" s="1" t="s">
        <v>32</v>
      </c>
      <c r="K46" s="1" t="s">
        <v>32</v>
      </c>
      <c r="L46" s="1"/>
      <c r="M46">
        <f>VLOOKUP(Table_0__4[[#This Row],[Mannsch. I]],Table_0[[Team]:[Punkte]],3,FALSE)</f>
        <v>700</v>
      </c>
      <c r="N46" s="8">
        <f>VLOOKUP(Table_0__4[[#This Row],[Mannsch. II]],Table_0[[Team]:[Punkte]],3,FALSE)</f>
        <v>1106</v>
      </c>
      <c r="P46">
        <f t="shared" si="6"/>
        <v>406</v>
      </c>
      <c r="Q46" t="str">
        <f>VLOOKUP(P46,'Vorrunde calc.'!$A$2:$B$49,2,FALSE)</f>
        <v>1:0 | 0:1</v>
      </c>
      <c r="R46" s="11" t="s">
        <v>553</v>
      </c>
      <c r="T46">
        <v>3</v>
      </c>
      <c r="U46" s="8"/>
      <c r="V46" s="13"/>
      <c r="W46" s="13"/>
      <c r="X46">
        <f t="shared" si="7"/>
        <v>1</v>
      </c>
      <c r="Y46">
        <f t="shared" si="8"/>
        <v>1</v>
      </c>
      <c r="Z46" s="8"/>
    </row>
    <row r="47" spans="1:26" x14ac:dyDescent="0.4">
      <c r="A47" s="1" t="s">
        <v>506</v>
      </c>
      <c r="B47" s="1" t="s">
        <v>530</v>
      </c>
      <c r="C47" s="1" t="s">
        <v>497</v>
      </c>
      <c r="D47" s="1" t="s">
        <v>485</v>
      </c>
      <c r="E47" s="1" t="s">
        <v>73</v>
      </c>
      <c r="F47" s="1" t="s">
        <v>468</v>
      </c>
      <c r="G47" s="1" t="s">
        <v>65</v>
      </c>
      <c r="H47" s="1" t="s">
        <v>470</v>
      </c>
      <c r="I47" s="1" t="s">
        <v>32</v>
      </c>
      <c r="J47" s="1" t="s">
        <v>32</v>
      </c>
      <c r="K47" s="1" t="s">
        <v>32</v>
      </c>
      <c r="L47" s="1"/>
      <c r="M47">
        <f>VLOOKUP(Table_0__4[[#This Row],[Mannsch. I]],Table_0[[Team]:[Punkte]],3,FALSE)</f>
        <v>930</v>
      </c>
      <c r="N47" s="8">
        <f>VLOOKUP(Table_0__4[[#This Row],[Mannsch. II]],Table_0[[Team]:[Punkte]],3,FALSE)</f>
        <v>975</v>
      </c>
      <c r="P47">
        <f t="shared" si="6"/>
        <v>45</v>
      </c>
      <c r="Q47" t="str">
        <f>VLOOKUP(P47,'Vorrunde calc.'!$A$2:$B$49,2,FALSE)</f>
        <v>0:0</v>
      </c>
      <c r="R47" s="9" t="s">
        <v>542</v>
      </c>
      <c r="S47">
        <v>1</v>
      </c>
      <c r="T47">
        <v>1</v>
      </c>
      <c r="U47" s="8"/>
      <c r="V47" s="13"/>
      <c r="W47" s="13"/>
      <c r="X47">
        <f t="shared" si="7"/>
        <v>1</v>
      </c>
      <c r="Y47">
        <f t="shared" si="8"/>
        <v>1</v>
      </c>
      <c r="Z47" s="8"/>
    </row>
    <row r="48" spans="1:26" x14ac:dyDescent="0.4">
      <c r="A48" s="1" t="s">
        <v>32</v>
      </c>
      <c r="B48" s="1" t="s">
        <v>32</v>
      </c>
      <c r="C48" s="1" t="s">
        <v>475</v>
      </c>
      <c r="D48" s="1" t="s">
        <v>485</v>
      </c>
      <c r="E48" s="1" t="s">
        <v>122</v>
      </c>
      <c r="F48" s="1" t="s">
        <v>468</v>
      </c>
      <c r="G48" s="1" t="s">
        <v>39</v>
      </c>
      <c r="H48" s="1" t="s">
        <v>470</v>
      </c>
      <c r="I48" s="1" t="s">
        <v>32</v>
      </c>
      <c r="J48" s="1" t="s">
        <v>32</v>
      </c>
      <c r="K48" s="1" t="s">
        <v>32</v>
      </c>
      <c r="L48" s="1"/>
      <c r="M48">
        <f>VLOOKUP(Table_0__4[[#This Row],[Mannsch. I]],Table_0[[Team]:[Punkte]],3,FALSE)</f>
        <v>635</v>
      </c>
      <c r="N48" s="8">
        <f>VLOOKUP(Table_0__4[[#This Row],[Mannsch. II]],Table_0[[Team]:[Punkte]],3,FALSE)</f>
        <v>1254</v>
      </c>
      <c r="P48">
        <f t="shared" si="6"/>
        <v>619</v>
      </c>
      <c r="Q48" t="str">
        <f>VLOOKUP(P48,'Vorrunde calc.'!$A$2:$B$49,2,FALSE)</f>
        <v>2:0 | 0:2</v>
      </c>
      <c r="R48" s="11" t="s">
        <v>554</v>
      </c>
      <c r="T48">
        <v>3</v>
      </c>
      <c r="U48" s="8"/>
      <c r="V48" s="13"/>
      <c r="W48" s="13"/>
      <c r="X48">
        <f t="shared" si="7"/>
        <v>1</v>
      </c>
      <c r="Y48">
        <f t="shared" si="8"/>
        <v>1</v>
      </c>
      <c r="Z48" s="8"/>
    </row>
    <row r="49" spans="1:26" x14ac:dyDescent="0.4">
      <c r="A49" s="1" t="s">
        <v>511</v>
      </c>
      <c r="B49" s="1" t="s">
        <v>531</v>
      </c>
      <c r="C49" s="1" t="s">
        <v>473</v>
      </c>
      <c r="D49" s="1" t="s">
        <v>495</v>
      </c>
      <c r="E49" s="1" t="s">
        <v>59</v>
      </c>
      <c r="F49" s="1" t="s">
        <v>468</v>
      </c>
      <c r="G49" s="1" t="s">
        <v>75</v>
      </c>
      <c r="H49" s="1" t="s">
        <v>470</v>
      </c>
      <c r="I49" s="1" t="s">
        <v>32</v>
      </c>
      <c r="J49" s="1" t="s">
        <v>32</v>
      </c>
      <c r="K49" s="1" t="s">
        <v>32</v>
      </c>
      <c r="L49" s="1"/>
      <c r="M49">
        <f>VLOOKUP(Table_0__4[[#This Row],[Mannsch. I]],Table_0[[Team]:[Punkte]],3,FALSE)</f>
        <v>1008</v>
      </c>
      <c r="N49" s="8">
        <f>VLOOKUP(Table_0__4[[#This Row],[Mannsch. II]],Table_0[[Team]:[Punkte]],3,FALSE)</f>
        <v>889</v>
      </c>
      <c r="P49">
        <f t="shared" si="6"/>
        <v>119</v>
      </c>
      <c r="Q49" t="str">
        <f>VLOOKUP(P49,'Vorrunde calc.'!$A$2:$B$49,2,FALSE)</f>
        <v>1:1</v>
      </c>
      <c r="R49" s="9" t="s">
        <v>544</v>
      </c>
      <c r="S49">
        <v>1</v>
      </c>
      <c r="T49">
        <v>1</v>
      </c>
      <c r="U49" s="8"/>
      <c r="V49" s="13"/>
      <c r="W49" s="13"/>
      <c r="X49">
        <f t="shared" si="7"/>
        <v>1</v>
      </c>
      <c r="Y49">
        <f t="shared" si="8"/>
        <v>1</v>
      </c>
      <c r="Z49" s="8"/>
    </row>
    <row r="50" spans="1:26" x14ac:dyDescent="0.4">
      <c r="A50" s="16" t="s">
        <v>32</v>
      </c>
      <c r="B50" s="16" t="s">
        <v>32</v>
      </c>
      <c r="C50" s="16" t="s">
        <v>482</v>
      </c>
      <c r="D50" s="16" t="s">
        <v>495</v>
      </c>
      <c r="E50" s="16" t="s">
        <v>501</v>
      </c>
      <c r="F50" s="16" t="s">
        <v>468</v>
      </c>
      <c r="G50" s="16" t="s">
        <v>30</v>
      </c>
      <c r="H50" s="16" t="s">
        <v>470</v>
      </c>
      <c r="I50" s="16" t="s">
        <v>32</v>
      </c>
      <c r="J50" s="16" t="s">
        <v>32</v>
      </c>
      <c r="K50" s="16" t="s">
        <v>32</v>
      </c>
      <c r="L50" s="16" t="s">
        <v>150</v>
      </c>
      <c r="M50" s="17">
        <f>VLOOKUP(Table_0__4[[#This Row],[3]],Table_0[[Team]:[Punkte]],3,FALSE)</f>
        <v>520</v>
      </c>
      <c r="N50" s="17">
        <f>VLOOKUP(Table_0__4[[#This Row],[Mannsch. II]],Table_0[[Team]:[Punkte]],3,FALSE)</f>
        <v>1533</v>
      </c>
      <c r="O50" s="17"/>
      <c r="P50" s="17">
        <f t="shared" si="6"/>
        <v>1013</v>
      </c>
      <c r="Q50" s="17" t="str">
        <f>VLOOKUP(P50,'Vorrunde calc.'!$A$2:$B$49,2,FALSE)</f>
        <v>2:0 | 0:2</v>
      </c>
      <c r="R50" s="18" t="s">
        <v>554</v>
      </c>
      <c r="S50" s="17"/>
      <c r="T50" s="17">
        <v>3</v>
      </c>
      <c r="U50" s="17"/>
      <c r="V50" s="19"/>
      <c r="W50" s="19"/>
      <c r="X50" s="17">
        <f t="shared" si="7"/>
        <v>1</v>
      </c>
      <c r="Y50" s="17">
        <f t="shared" si="8"/>
        <v>1</v>
      </c>
      <c r="Z50" s="8"/>
    </row>
    <row r="51" spans="1:26" x14ac:dyDescent="0.4">
      <c r="A51" s="1" t="s">
        <v>511</v>
      </c>
      <c r="B51" s="1" t="s">
        <v>532</v>
      </c>
      <c r="C51" s="1" t="s">
        <v>466</v>
      </c>
      <c r="D51" s="1" t="s">
        <v>493</v>
      </c>
      <c r="E51" s="1" t="s">
        <v>98</v>
      </c>
      <c r="F51" s="1" t="s">
        <v>468</v>
      </c>
      <c r="G51" s="1" t="s">
        <v>33</v>
      </c>
      <c r="H51" s="1" t="s">
        <v>470</v>
      </c>
      <c r="I51" s="1" t="s">
        <v>32</v>
      </c>
      <c r="J51" s="1" t="s">
        <v>32</v>
      </c>
      <c r="K51" s="1" t="s">
        <v>32</v>
      </c>
      <c r="L51" s="1"/>
      <c r="M51">
        <f>VLOOKUP(Table_0__4[[#This Row],[Mannsch. I]],Table_0[[Team]:[Punkte]],3,FALSE)</f>
        <v>732</v>
      </c>
      <c r="N51" s="8">
        <f>VLOOKUP(Table_0__4[[#This Row],[Mannsch. II]],Table_0[[Team]:[Punkte]],3,FALSE)</f>
        <v>1384</v>
      </c>
      <c r="P51">
        <f t="shared" si="6"/>
        <v>652</v>
      </c>
      <c r="Q51" t="str">
        <f>VLOOKUP(P51,'Vorrunde calc.'!$A$2:$B$49,2,FALSE)</f>
        <v>2:0 | 0:2</v>
      </c>
      <c r="R51" s="11" t="s">
        <v>554</v>
      </c>
      <c r="T51">
        <v>3</v>
      </c>
      <c r="U51" s="8"/>
      <c r="V51" s="13"/>
      <c r="W51" s="13"/>
      <c r="X51">
        <f t="shared" si="7"/>
        <v>1</v>
      </c>
      <c r="Y51">
        <f t="shared" si="8"/>
        <v>1</v>
      </c>
      <c r="Z51" s="8"/>
    </row>
    <row r="52" spans="1:26" x14ac:dyDescent="0.4">
      <c r="A52" s="1" t="s">
        <v>32</v>
      </c>
      <c r="B52" s="1" t="s">
        <v>32</v>
      </c>
      <c r="C52" s="1" t="s">
        <v>500</v>
      </c>
      <c r="D52" s="1" t="s">
        <v>493</v>
      </c>
      <c r="E52" s="1" t="s">
        <v>41</v>
      </c>
      <c r="F52" s="1" t="s">
        <v>468</v>
      </c>
      <c r="G52" s="1" t="s">
        <v>78</v>
      </c>
      <c r="H52" s="1" t="s">
        <v>470</v>
      </c>
      <c r="I52" s="1" t="s">
        <v>32</v>
      </c>
      <c r="J52" s="1" t="s">
        <v>32</v>
      </c>
      <c r="K52" s="1" t="s">
        <v>32</v>
      </c>
      <c r="L52" s="1"/>
      <c r="M52">
        <f>VLOOKUP(Table_0__4[[#This Row],[Mannsch. I]],Table_0[[Team]:[Punkte]],3,FALSE)</f>
        <v>1179</v>
      </c>
      <c r="N52" s="8">
        <f>VLOOKUP(Table_0__4[[#This Row],[Mannsch. II]],Table_0[[Team]:[Punkte]],3,FALSE)</f>
        <v>858</v>
      </c>
      <c r="P52">
        <f t="shared" si="6"/>
        <v>321</v>
      </c>
      <c r="Q52" t="str">
        <f>VLOOKUP(P52,'Vorrunde calc.'!$A$2:$B$49,2,FALSE)</f>
        <v>2:1 | 1:2</v>
      </c>
      <c r="R52" s="11" t="s">
        <v>551</v>
      </c>
      <c r="S52">
        <v>3</v>
      </c>
      <c r="U52" s="8"/>
      <c r="V52" s="13"/>
      <c r="W52" s="13"/>
      <c r="X52">
        <f t="shared" si="7"/>
        <v>1</v>
      </c>
      <c r="Y52">
        <f t="shared" si="8"/>
        <v>1</v>
      </c>
      <c r="Z52" s="8"/>
    </row>
    <row r="53" spans="1:26" x14ac:dyDescent="0.4">
      <c r="A53" s="1" t="s">
        <v>464</v>
      </c>
      <c r="B53" s="1" t="s">
        <v>533</v>
      </c>
      <c r="C53" s="1" t="s">
        <v>492</v>
      </c>
      <c r="D53" s="1" t="s">
        <v>508</v>
      </c>
      <c r="E53" s="1" t="s">
        <v>84</v>
      </c>
      <c r="F53" s="1" t="s">
        <v>468</v>
      </c>
      <c r="G53" s="1" t="s">
        <v>61</v>
      </c>
      <c r="H53" s="1" t="s">
        <v>470</v>
      </c>
      <c r="I53" s="1" t="s">
        <v>32</v>
      </c>
      <c r="J53" s="1" t="s">
        <v>32</v>
      </c>
      <c r="K53" s="1" t="s">
        <v>32</v>
      </c>
      <c r="L53" s="1"/>
      <c r="M53">
        <f>VLOOKUP(Table_0__4[[#This Row],[Mannsch. I]],Table_0[[Team]:[Punkte]],3,FALSE)</f>
        <v>825</v>
      </c>
      <c r="N53" s="8">
        <f>VLOOKUP(Table_0__4[[#This Row],[Mannsch. II]],Table_0[[Team]:[Punkte]],3,FALSE)</f>
        <v>989</v>
      </c>
      <c r="P53">
        <f t="shared" si="6"/>
        <v>164</v>
      </c>
      <c r="Q53" t="str">
        <f>VLOOKUP(P53,'Vorrunde calc.'!$A$2:$B$49,2,FALSE)</f>
        <v>1:1</v>
      </c>
      <c r="R53" s="9" t="s">
        <v>544</v>
      </c>
      <c r="S53">
        <v>1</v>
      </c>
      <c r="T53">
        <v>1</v>
      </c>
      <c r="U53" s="8"/>
      <c r="V53" s="13"/>
      <c r="W53" s="13"/>
      <c r="X53">
        <f t="shared" si="7"/>
        <v>1</v>
      </c>
      <c r="Y53">
        <f t="shared" si="8"/>
        <v>1</v>
      </c>
      <c r="Z53" s="8"/>
    </row>
    <row r="54" spans="1:26" x14ac:dyDescent="0.4">
      <c r="A54" s="1" t="s">
        <v>32</v>
      </c>
      <c r="B54" s="1" t="s">
        <v>32</v>
      </c>
      <c r="C54" s="1" t="s">
        <v>505</v>
      </c>
      <c r="D54" s="1" t="s">
        <v>508</v>
      </c>
      <c r="E54" s="1" t="s">
        <v>148</v>
      </c>
      <c r="F54" s="1" t="s">
        <v>468</v>
      </c>
      <c r="G54" s="1" t="s">
        <v>49</v>
      </c>
      <c r="H54" s="1" t="s">
        <v>470</v>
      </c>
      <c r="I54" s="1" t="s">
        <v>32</v>
      </c>
      <c r="J54" s="1" t="s">
        <v>32</v>
      </c>
      <c r="K54" s="1" t="s">
        <v>32</v>
      </c>
      <c r="L54" s="1"/>
      <c r="M54">
        <f>VLOOKUP(Table_0__4[[#This Row],[Mannsch. I]],Table_0[[Team]:[Punkte]],3,FALSE)</f>
        <v>528</v>
      </c>
      <c r="N54" s="8">
        <f>VLOOKUP(Table_0__4[[#This Row],[Mannsch. II]],Table_0[[Team]:[Punkte]],3,FALSE)</f>
        <v>1118</v>
      </c>
      <c r="P54">
        <f t="shared" si="6"/>
        <v>590</v>
      </c>
      <c r="Q54" t="str">
        <f>VLOOKUP(P54,'Vorrunde calc.'!$A$2:$B$49,2,FALSE)</f>
        <v>2:0 | 0:2</v>
      </c>
      <c r="R54" s="11" t="s">
        <v>554</v>
      </c>
      <c r="T54">
        <v>3</v>
      </c>
      <c r="U54" s="8"/>
      <c r="V54" s="13"/>
      <c r="W54" s="13"/>
      <c r="X54">
        <f t="shared" si="7"/>
        <v>1</v>
      </c>
      <c r="Y54">
        <f t="shared" si="8"/>
        <v>1</v>
      </c>
      <c r="Z54" s="8"/>
    </row>
    <row r="55" spans="1:26" x14ac:dyDescent="0.4">
      <c r="A55" s="1" t="s">
        <v>464</v>
      </c>
      <c r="B55" s="1" t="s">
        <v>534</v>
      </c>
      <c r="C55" s="1" t="s">
        <v>489</v>
      </c>
      <c r="D55" s="1" t="s">
        <v>503</v>
      </c>
      <c r="E55" s="1" t="s">
        <v>55</v>
      </c>
      <c r="F55" s="1" t="s">
        <v>468</v>
      </c>
      <c r="G55" s="1" t="s">
        <v>35</v>
      </c>
      <c r="H55" s="1" t="s">
        <v>470</v>
      </c>
      <c r="I55" s="1" t="s">
        <v>32</v>
      </c>
      <c r="J55" s="1" t="s">
        <v>32</v>
      </c>
      <c r="K55" s="1" t="s">
        <v>32</v>
      </c>
      <c r="L55" s="1"/>
      <c r="M55">
        <f>VLOOKUP(Table_0__4[[#This Row],[Mannsch. I]],Table_0[[Team]:[Punkte]],3,FALSE)</f>
        <v>1040</v>
      </c>
      <c r="N55" s="8">
        <f>VLOOKUP(Table_0__4[[#This Row],[Mannsch. II]],Table_0[[Team]:[Punkte]],3,FALSE)</f>
        <v>1346</v>
      </c>
      <c r="P55">
        <f t="shared" si="6"/>
        <v>306</v>
      </c>
      <c r="Q55" t="str">
        <f>VLOOKUP(P55,'Vorrunde calc.'!$A$2:$B$49,2,FALSE)</f>
        <v>2:1 | 1:2</v>
      </c>
      <c r="R55" s="11" t="s">
        <v>549</v>
      </c>
      <c r="T55">
        <v>3</v>
      </c>
      <c r="U55" s="8"/>
      <c r="V55" s="13"/>
      <c r="W55" s="13"/>
      <c r="X55">
        <f t="shared" si="7"/>
        <v>1</v>
      </c>
      <c r="Y55">
        <f t="shared" si="8"/>
        <v>1</v>
      </c>
      <c r="Z55" s="8"/>
    </row>
    <row r="56" spans="1:26" x14ac:dyDescent="0.4">
      <c r="A56" s="1" t="s">
        <v>32</v>
      </c>
      <c r="B56" s="1" t="s">
        <v>32</v>
      </c>
      <c r="C56" s="1" t="s">
        <v>487</v>
      </c>
      <c r="D56" s="1" t="s">
        <v>503</v>
      </c>
      <c r="E56" s="1" t="s">
        <v>138</v>
      </c>
      <c r="F56" s="1" t="s">
        <v>468</v>
      </c>
      <c r="G56" s="1" t="s">
        <v>57</v>
      </c>
      <c r="H56" s="1" t="s">
        <v>470</v>
      </c>
      <c r="I56" s="1" t="s">
        <v>32</v>
      </c>
      <c r="J56" s="1" t="s">
        <v>32</v>
      </c>
      <c r="K56" s="1" t="s">
        <v>32</v>
      </c>
      <c r="L56" s="1"/>
      <c r="M56">
        <f>VLOOKUP(Table_0__4[[#This Row],[Mannsch. I]],Table_0[[Team]:[Punkte]],3,FALSE)</f>
        <v>575</v>
      </c>
      <c r="N56" s="8">
        <f>VLOOKUP(Table_0__4[[#This Row],[Mannsch. II]],Table_0[[Team]:[Punkte]],3,FALSE)</f>
        <v>1012</v>
      </c>
      <c r="P56">
        <f t="shared" si="6"/>
        <v>437</v>
      </c>
      <c r="Q56" t="str">
        <f>VLOOKUP(P56,'Vorrunde calc.'!$A$2:$B$49,2,FALSE)</f>
        <v>1:0 | 0:1</v>
      </c>
      <c r="R56" s="11" t="s">
        <v>553</v>
      </c>
      <c r="T56">
        <v>3</v>
      </c>
      <c r="U56" s="8"/>
      <c r="V56" s="13"/>
      <c r="W56" s="13"/>
      <c r="X56">
        <f t="shared" si="7"/>
        <v>1</v>
      </c>
      <c r="Y56">
        <f t="shared" si="8"/>
        <v>1</v>
      </c>
      <c r="Z56" s="8"/>
    </row>
    <row r="57" spans="1:26" x14ac:dyDescent="0.4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12"/>
      <c r="S57" s="8"/>
      <c r="T57" s="8"/>
      <c r="U57" s="8"/>
      <c r="V57" s="12"/>
      <c r="W57" s="12"/>
      <c r="X57" s="8"/>
      <c r="Y57" s="8"/>
      <c r="Z57" s="8"/>
    </row>
  </sheetData>
  <mergeCells count="3">
    <mergeCell ref="S1:T1"/>
    <mergeCell ref="X1:Y1"/>
    <mergeCell ref="V1:W1"/>
  </mergeCells>
  <conditionalFormatting sqref="M3:N3">
    <cfRule type="colorScale" priority="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M4:N18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M22:N37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M41:N56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8740157499999996" bottom="0.78740157499999996" header="0.3" footer="0.3"/>
  <tableParts count="3">
    <tablePart r:id="rId1"/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49"/>
  <sheetViews>
    <sheetView tabSelected="1" workbookViewId="0">
      <selection activeCell="I17" sqref="D1:I17"/>
    </sheetView>
  </sheetViews>
  <sheetFormatPr baseColWidth="10" defaultRowHeight="13.5" x14ac:dyDescent="0.35"/>
  <cols>
    <col min="1" max="1" width="11" style="30"/>
    <col min="2" max="2" width="11" style="3"/>
    <col min="9" max="9" width="5" customWidth="1"/>
  </cols>
  <sheetData>
    <row r="1" spans="1:9" x14ac:dyDescent="0.35">
      <c r="A1" s="30" t="s">
        <v>541</v>
      </c>
      <c r="D1" s="35"/>
      <c r="E1" s="35"/>
      <c r="F1" s="35"/>
      <c r="G1" s="35"/>
      <c r="H1" s="35"/>
      <c r="I1" s="35"/>
    </row>
    <row r="2" spans="1:9" x14ac:dyDescent="0.35">
      <c r="A2" s="30">
        <v>28</v>
      </c>
      <c r="B2" s="4" t="s">
        <v>542</v>
      </c>
      <c r="D2" s="35"/>
      <c r="E2" s="35"/>
      <c r="F2" s="35"/>
      <c r="G2" s="35"/>
      <c r="H2" s="35"/>
      <c r="I2" s="35"/>
    </row>
    <row r="3" spans="1:9" x14ac:dyDescent="0.35">
      <c r="A3" s="30">
        <v>45</v>
      </c>
      <c r="B3" s="4" t="s">
        <v>542</v>
      </c>
      <c r="D3" s="35"/>
      <c r="E3" s="35"/>
      <c r="F3" s="35"/>
      <c r="G3" s="35"/>
      <c r="H3" s="35"/>
      <c r="I3" s="35"/>
    </row>
    <row r="4" spans="1:9" x14ac:dyDescent="0.35">
      <c r="A4" s="30">
        <v>46</v>
      </c>
      <c r="B4" s="4" t="s">
        <v>542</v>
      </c>
      <c r="D4" s="35"/>
      <c r="E4" s="35"/>
      <c r="F4" s="35"/>
      <c r="G4" s="35"/>
      <c r="H4" s="35"/>
      <c r="I4" s="35"/>
    </row>
    <row r="5" spans="1:9" x14ac:dyDescent="0.35">
      <c r="A5" s="30">
        <v>48</v>
      </c>
      <c r="B5" s="4" t="s">
        <v>542</v>
      </c>
      <c r="D5" s="35"/>
      <c r="E5" s="35"/>
      <c r="F5" s="35"/>
      <c r="G5" s="35"/>
      <c r="H5" s="35"/>
      <c r="I5" s="35"/>
    </row>
    <row r="6" spans="1:9" x14ac:dyDescent="0.35">
      <c r="A6" s="30">
        <v>52</v>
      </c>
      <c r="B6" s="4" t="s">
        <v>542</v>
      </c>
      <c r="D6" s="35"/>
      <c r="E6" s="35"/>
      <c r="F6" s="35"/>
      <c r="G6" s="35"/>
      <c r="H6" s="35"/>
      <c r="I6" s="35"/>
    </row>
    <row r="7" spans="1:9" x14ac:dyDescent="0.35">
      <c r="A7" s="30">
        <v>60</v>
      </c>
      <c r="B7" s="4" t="s">
        <v>542</v>
      </c>
      <c r="D7" s="35"/>
      <c r="E7" s="35"/>
      <c r="F7" s="35"/>
      <c r="G7" s="35"/>
      <c r="H7" s="35"/>
      <c r="I7" s="35"/>
    </row>
    <row r="8" spans="1:9" x14ac:dyDescent="0.35">
      <c r="A8" s="30">
        <v>112</v>
      </c>
      <c r="B8" s="3" t="s">
        <v>544</v>
      </c>
      <c r="D8" s="35"/>
      <c r="E8" s="35"/>
      <c r="F8" s="35"/>
      <c r="G8" s="35"/>
      <c r="H8" s="35"/>
      <c r="I8" s="35"/>
    </row>
    <row r="9" spans="1:9" x14ac:dyDescent="0.35">
      <c r="A9" s="30">
        <v>119</v>
      </c>
      <c r="B9" s="3" t="s">
        <v>544</v>
      </c>
      <c r="D9" s="35"/>
      <c r="E9" s="35"/>
      <c r="F9" s="35"/>
      <c r="G9" s="35"/>
      <c r="H9" s="35"/>
      <c r="I9" s="35"/>
    </row>
    <row r="10" spans="1:9" x14ac:dyDescent="0.35">
      <c r="A10" s="30">
        <v>126</v>
      </c>
      <c r="B10" s="3" t="s">
        <v>544</v>
      </c>
      <c r="D10" s="35"/>
      <c r="E10" s="35"/>
      <c r="F10" s="35"/>
      <c r="G10" s="35"/>
      <c r="H10" s="35"/>
      <c r="I10" s="35"/>
    </row>
    <row r="11" spans="1:9" x14ac:dyDescent="0.35">
      <c r="A11" s="30">
        <v>129</v>
      </c>
      <c r="B11" s="3" t="s">
        <v>544</v>
      </c>
      <c r="D11" s="35"/>
      <c r="E11" s="35"/>
      <c r="F11" s="35"/>
      <c r="G11" s="35"/>
      <c r="H11" s="35"/>
      <c r="I11" s="35"/>
    </row>
    <row r="12" spans="1:9" x14ac:dyDescent="0.35">
      <c r="A12" s="30">
        <v>143</v>
      </c>
      <c r="B12" s="3" t="s">
        <v>544</v>
      </c>
      <c r="D12" s="35"/>
      <c r="E12" s="35"/>
      <c r="F12" s="35"/>
      <c r="G12" s="35"/>
      <c r="H12" s="35"/>
      <c r="I12" s="35"/>
    </row>
    <row r="13" spans="1:9" x14ac:dyDescent="0.35">
      <c r="A13" s="30">
        <v>144</v>
      </c>
      <c r="B13" s="3" t="s">
        <v>544</v>
      </c>
      <c r="D13" s="35"/>
      <c r="E13" s="35"/>
      <c r="F13" s="35"/>
      <c r="G13" s="35"/>
      <c r="H13" s="35"/>
      <c r="I13" s="35"/>
    </row>
    <row r="14" spans="1:9" x14ac:dyDescent="0.35">
      <c r="A14" s="30">
        <v>164</v>
      </c>
      <c r="B14" s="3" t="s">
        <v>544</v>
      </c>
      <c r="D14" s="35"/>
      <c r="E14" s="35"/>
      <c r="F14" s="35"/>
      <c r="G14" s="35"/>
      <c r="H14" s="35"/>
      <c r="I14" s="35"/>
    </row>
    <row r="15" spans="1:9" x14ac:dyDescent="0.35">
      <c r="A15" s="30">
        <v>191</v>
      </c>
      <c r="B15" s="3" t="s">
        <v>544</v>
      </c>
      <c r="D15" s="35"/>
      <c r="E15" s="35"/>
      <c r="F15" s="35"/>
      <c r="G15" s="35"/>
      <c r="H15" s="35"/>
      <c r="I15" s="35"/>
    </row>
    <row r="16" spans="1:9" x14ac:dyDescent="0.35">
      <c r="A16" s="30">
        <v>205</v>
      </c>
      <c r="B16" s="3" t="s">
        <v>545</v>
      </c>
      <c r="D16" s="35"/>
      <c r="E16" s="35"/>
      <c r="F16" s="35"/>
      <c r="G16" s="35"/>
      <c r="H16" s="35"/>
      <c r="I16" s="35"/>
    </row>
    <row r="17" spans="1:9" x14ac:dyDescent="0.35">
      <c r="A17" s="30">
        <v>279</v>
      </c>
      <c r="B17" s="3" t="s">
        <v>545</v>
      </c>
      <c r="D17" s="35"/>
      <c r="E17" s="35"/>
      <c r="F17" s="35"/>
      <c r="G17" s="35"/>
      <c r="H17" s="35"/>
      <c r="I17" s="35"/>
    </row>
    <row r="18" spans="1:9" x14ac:dyDescent="0.35">
      <c r="A18" s="30">
        <v>293</v>
      </c>
      <c r="B18" s="3" t="s">
        <v>545</v>
      </c>
    </row>
    <row r="19" spans="1:9" x14ac:dyDescent="0.35">
      <c r="A19" s="30">
        <v>295</v>
      </c>
      <c r="B19" s="3" t="s">
        <v>545</v>
      </c>
    </row>
    <row r="20" spans="1:9" x14ac:dyDescent="0.35">
      <c r="A20" s="30">
        <v>297</v>
      </c>
      <c r="B20" s="3" t="s">
        <v>545</v>
      </c>
    </row>
    <row r="21" spans="1:9" x14ac:dyDescent="0.35">
      <c r="A21" s="30">
        <v>306</v>
      </c>
      <c r="B21" s="3" t="s">
        <v>545</v>
      </c>
    </row>
    <row r="22" spans="1:9" x14ac:dyDescent="0.35">
      <c r="A22" s="30">
        <v>321</v>
      </c>
      <c r="B22" s="3" t="s">
        <v>545</v>
      </c>
    </row>
    <row r="23" spans="1:9" x14ac:dyDescent="0.35">
      <c r="A23" s="30">
        <v>324</v>
      </c>
      <c r="B23" s="3" t="s">
        <v>545</v>
      </c>
    </row>
    <row r="24" spans="1:9" x14ac:dyDescent="0.35">
      <c r="A24" s="30">
        <v>334</v>
      </c>
      <c r="B24" s="3" t="s">
        <v>545</v>
      </c>
    </row>
    <row r="25" spans="1:9" x14ac:dyDescent="0.35">
      <c r="A25" s="30">
        <v>340</v>
      </c>
      <c r="B25" s="3" t="s">
        <v>545</v>
      </c>
    </row>
    <row r="26" spans="1:9" x14ac:dyDescent="0.35">
      <c r="A26" s="30">
        <v>340</v>
      </c>
      <c r="B26" s="3" t="s">
        <v>545</v>
      </c>
    </row>
    <row r="27" spans="1:9" x14ac:dyDescent="0.35">
      <c r="A27" s="30">
        <v>354</v>
      </c>
      <c r="B27" s="3" t="s">
        <v>546</v>
      </c>
    </row>
    <row r="28" spans="1:9" x14ac:dyDescent="0.35">
      <c r="A28" s="30">
        <v>369</v>
      </c>
      <c r="B28" s="3" t="s">
        <v>546</v>
      </c>
    </row>
    <row r="29" spans="1:9" x14ac:dyDescent="0.35">
      <c r="A29" s="30">
        <v>406</v>
      </c>
      <c r="B29" s="3" t="s">
        <v>546</v>
      </c>
    </row>
    <row r="30" spans="1:9" x14ac:dyDescent="0.35">
      <c r="A30" s="30">
        <v>435</v>
      </c>
      <c r="B30" s="3" t="s">
        <v>546</v>
      </c>
    </row>
    <row r="31" spans="1:9" x14ac:dyDescent="0.35">
      <c r="A31" s="30">
        <v>437</v>
      </c>
      <c r="B31" s="3" t="s">
        <v>546</v>
      </c>
    </row>
    <row r="32" spans="1:9" x14ac:dyDescent="0.35">
      <c r="A32" s="30">
        <v>447</v>
      </c>
      <c r="B32" s="3" t="s">
        <v>546</v>
      </c>
    </row>
    <row r="33" spans="1:2" x14ac:dyDescent="0.35">
      <c r="A33" s="30">
        <v>461</v>
      </c>
      <c r="B33" s="3" t="s">
        <v>546</v>
      </c>
    </row>
    <row r="34" spans="1:2" x14ac:dyDescent="0.35">
      <c r="A34" s="30">
        <v>465</v>
      </c>
      <c r="B34" s="3" t="s">
        <v>546</v>
      </c>
    </row>
    <row r="35" spans="1:2" x14ac:dyDescent="0.35">
      <c r="A35" s="30">
        <v>466</v>
      </c>
      <c r="B35" s="3" t="s">
        <v>546</v>
      </c>
    </row>
    <row r="36" spans="1:2" x14ac:dyDescent="0.35">
      <c r="A36" s="30">
        <v>481</v>
      </c>
      <c r="B36" s="3" t="s">
        <v>546</v>
      </c>
    </row>
    <row r="37" spans="1:2" x14ac:dyDescent="0.35">
      <c r="A37" s="30">
        <v>483</v>
      </c>
      <c r="B37" s="3" t="s">
        <v>546</v>
      </c>
    </row>
    <row r="38" spans="1:2" x14ac:dyDescent="0.35">
      <c r="A38" s="30">
        <v>488</v>
      </c>
      <c r="B38" s="3" t="s">
        <v>546</v>
      </c>
    </row>
    <row r="39" spans="1:2" x14ac:dyDescent="0.35">
      <c r="A39" s="30">
        <v>525</v>
      </c>
      <c r="B39" s="3" t="s">
        <v>546</v>
      </c>
    </row>
    <row r="40" spans="1:2" x14ac:dyDescent="0.35">
      <c r="A40" s="30">
        <v>526</v>
      </c>
      <c r="B40" s="3" t="s">
        <v>546</v>
      </c>
    </row>
    <row r="41" spans="1:2" x14ac:dyDescent="0.35">
      <c r="A41" s="30">
        <v>531</v>
      </c>
      <c r="B41" s="3" t="s">
        <v>547</v>
      </c>
    </row>
    <row r="42" spans="1:2" x14ac:dyDescent="0.35">
      <c r="A42" s="30">
        <v>579</v>
      </c>
      <c r="B42" s="3" t="s">
        <v>547</v>
      </c>
    </row>
    <row r="43" spans="1:2" x14ac:dyDescent="0.35">
      <c r="A43" s="30">
        <v>590</v>
      </c>
      <c r="B43" s="3" t="s">
        <v>547</v>
      </c>
    </row>
    <row r="44" spans="1:2" x14ac:dyDescent="0.35">
      <c r="A44" s="30">
        <v>619</v>
      </c>
      <c r="B44" s="3" t="s">
        <v>547</v>
      </c>
    </row>
    <row r="45" spans="1:2" x14ac:dyDescent="0.35">
      <c r="A45" s="30">
        <v>625</v>
      </c>
      <c r="B45" s="3" t="s">
        <v>547</v>
      </c>
    </row>
    <row r="46" spans="1:2" x14ac:dyDescent="0.35">
      <c r="A46" s="30">
        <v>644</v>
      </c>
      <c r="B46" s="3" t="s">
        <v>547</v>
      </c>
    </row>
    <row r="47" spans="1:2" x14ac:dyDescent="0.35">
      <c r="A47" s="30">
        <v>652</v>
      </c>
      <c r="B47" s="3" t="s">
        <v>547</v>
      </c>
    </row>
    <row r="48" spans="1:2" x14ac:dyDescent="0.35">
      <c r="A48" s="30">
        <v>771</v>
      </c>
      <c r="B48" s="3" t="s">
        <v>547</v>
      </c>
    </row>
    <row r="49" spans="1:2" x14ac:dyDescent="0.35">
      <c r="A49" s="30">
        <v>1013</v>
      </c>
      <c r="B49" s="3" t="s">
        <v>547</v>
      </c>
    </row>
  </sheetData>
  <sortState ref="A2:A49">
    <sortCondition ref="A2:A49"/>
  </sortState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40"/>
  <sheetViews>
    <sheetView workbookViewId="0">
      <selection activeCell="C23" sqref="C23"/>
    </sheetView>
  </sheetViews>
  <sheetFormatPr baseColWidth="10" defaultRowHeight="13.5" x14ac:dyDescent="0.35"/>
  <cols>
    <col min="1" max="1" width="8.75" bestFit="1" customWidth="1"/>
    <col min="2" max="2" width="12.25" bestFit="1" customWidth="1"/>
    <col min="3" max="3" width="7.125" bestFit="1" customWidth="1"/>
    <col min="4" max="4" width="10.375" bestFit="1" customWidth="1"/>
  </cols>
  <sheetData>
    <row r="1" spans="1:4" s="14" customFormat="1" ht="27.75" x14ac:dyDescent="0.4">
      <c r="C1" s="15" t="s">
        <v>566</v>
      </c>
      <c r="D1" s="15" t="s">
        <v>617</v>
      </c>
    </row>
    <row r="2" spans="1:4" x14ac:dyDescent="0.35">
      <c r="A2" t="s">
        <v>558</v>
      </c>
      <c r="B2" t="s">
        <v>120</v>
      </c>
      <c r="C2">
        <f>SUMIF(Vorrunde!$E$3:$E$56,'Vorrunde Auswertung'!B2,Vorrunde!$S$3:$S$56)+SUMIF(Vorrunde!$G$3:$G$56,'Vorrunde Auswertung'!B2,Vorrunde!$T$3:$T$56)</f>
        <v>2</v>
      </c>
      <c r="D2">
        <f>SUMIF(Vorrunde!$E$3:$E$56,'Vorrunde Auswertung'!B2,Vorrunde!$X$3:$X$56)+SUMIF(Vorrunde!$G$3:$G$56,'Vorrunde Auswertung'!B2,Vorrunde!$Y$3:$Y$56)</f>
        <v>3</v>
      </c>
    </row>
    <row r="3" spans="1:4" ht="13.9" x14ac:dyDescent="0.4">
      <c r="A3" t="s">
        <v>558</v>
      </c>
      <c r="B3" s="9" t="s">
        <v>160</v>
      </c>
      <c r="C3">
        <f>SUMIF(Vorrunde!$E$3:$E$56,'Vorrunde Auswertung'!B3,Vorrunde!$S$3:$S$56)+SUMIF(Vorrunde!$G$3:$G$56,'Vorrunde Auswertung'!B3,Vorrunde!$T$3:$T$56)</f>
        <v>2</v>
      </c>
      <c r="D3">
        <f>SUMIF(Vorrunde!$E$3:$E$56,'Vorrunde Auswertung'!B3,Vorrunde!$X$3:$X$56)+SUMIF(Vorrunde!$G$3:$G$56,'Vorrunde Auswertung'!B3,Vorrunde!$Y$3:$Y$56)</f>
        <v>3</v>
      </c>
    </row>
    <row r="4" spans="1:4" x14ac:dyDescent="0.35">
      <c r="A4" t="s">
        <v>558</v>
      </c>
      <c r="B4" t="s">
        <v>469</v>
      </c>
      <c r="C4">
        <f>SUMIF(Vorrunde!$E$3:$E$56,'Vorrunde Auswertung'!B4,Vorrunde!$S$3:$S$56)+SUMIF(Vorrunde!$G$3:$G$56,'Vorrunde Auswertung'!B4,Vorrunde!$T$3:$T$56)</f>
        <v>2</v>
      </c>
      <c r="D4">
        <f>SUMIF(Vorrunde!$E$3:$E$56,'Vorrunde Auswertung'!B4,Vorrunde!$X$3:$X$56)+SUMIF(Vorrunde!$G$3:$G$56,'Vorrunde Auswertung'!B4,Vorrunde!$Y$3:$Y$56)</f>
        <v>3</v>
      </c>
    </row>
    <row r="5" spans="1:4" ht="13.9" x14ac:dyDescent="0.4">
      <c r="A5" t="s">
        <v>558</v>
      </c>
      <c r="B5" s="9" t="s">
        <v>63</v>
      </c>
      <c r="C5">
        <f>SUMIF(Vorrunde!$E$3:$E$56,'Vorrunde Auswertung'!B5,Vorrunde!$S$3:$S$56)+SUMIF(Vorrunde!$G$3:$G$56,'Vorrunde Auswertung'!B5,Vorrunde!$T$3:$T$56)</f>
        <v>9</v>
      </c>
      <c r="D5">
        <f>SUMIF(Vorrunde!$E$3:$E$56,'Vorrunde Auswertung'!B5,Vorrunde!$X$3:$X$56)+SUMIF(Vorrunde!$G$3:$G$56,'Vorrunde Auswertung'!B5,Vorrunde!$Y$3:$Y$56)</f>
        <v>3</v>
      </c>
    </row>
    <row r="7" spans="1:4" x14ac:dyDescent="0.35">
      <c r="A7" t="s">
        <v>559</v>
      </c>
      <c r="B7" t="s">
        <v>112</v>
      </c>
      <c r="C7">
        <f>SUMIF(Vorrunde!$E$3:$E$56,'Vorrunde Auswertung'!B7,Vorrunde!$S$3:$S$56)+SUMIF(Vorrunde!$G$3:$G$56,'Vorrunde Auswertung'!B7,Vorrunde!$T$3:$T$56)</f>
        <v>1</v>
      </c>
      <c r="D7">
        <f>SUMIF(Vorrunde!$E$3:$E$56,'Vorrunde Auswertung'!B7,Vorrunde!$X$3:$X$56)+SUMIF(Vorrunde!$G$3:$G$56,'Vorrunde Auswertung'!B7,Vorrunde!$Y$3:$Y$56)</f>
        <v>3</v>
      </c>
    </row>
    <row r="8" spans="1:4" ht="13.9" x14ac:dyDescent="0.4">
      <c r="A8" t="s">
        <v>559</v>
      </c>
      <c r="B8" s="9" t="s">
        <v>37</v>
      </c>
      <c r="C8">
        <f>SUMIF(Vorrunde!$E$3:$E$56,'Vorrunde Auswertung'!B8,Vorrunde!$S$3:$S$56)+SUMIF(Vorrunde!$G$3:$G$56,'Vorrunde Auswertung'!B8,Vorrunde!$T$3:$T$56)</f>
        <v>7</v>
      </c>
      <c r="D8">
        <f>SUMIF(Vorrunde!$E$3:$E$56,'Vorrunde Auswertung'!B8,Vorrunde!$X$3:$X$56)+SUMIF(Vorrunde!$G$3:$G$56,'Vorrunde Auswertung'!B8,Vorrunde!$Y$3:$Y$56)</f>
        <v>3</v>
      </c>
    </row>
    <row r="9" spans="1:4" x14ac:dyDescent="0.35">
      <c r="A9" t="s">
        <v>559</v>
      </c>
      <c r="B9" t="s">
        <v>477</v>
      </c>
      <c r="C9">
        <f>SUMIF(Vorrunde!$E$3:$E$56,'Vorrunde Auswertung'!B9,Vorrunde!$S$3:$S$56)+SUMIF(Vorrunde!$G$3:$G$56,'Vorrunde Auswertung'!B9,Vorrunde!$T$3:$T$56)</f>
        <v>1</v>
      </c>
      <c r="D9">
        <f>SUMIF(Vorrunde!$E$3:$E$56,'Vorrunde Auswertung'!B9,Vorrunde!$X$3:$X$56)+SUMIF(Vorrunde!$G$3:$G$56,'Vorrunde Auswertung'!B9,Vorrunde!$Y$3:$Y$56)</f>
        <v>3</v>
      </c>
    </row>
    <row r="10" spans="1:4" ht="13.9" x14ac:dyDescent="0.4">
      <c r="A10" t="s">
        <v>559</v>
      </c>
      <c r="B10" s="9" t="s">
        <v>45</v>
      </c>
      <c r="C10">
        <f>SUMIF(Vorrunde!$E$3:$E$56,'Vorrunde Auswertung'!B10,Vorrunde!$S$3:$S$56)+SUMIF(Vorrunde!$G$3:$G$56,'Vorrunde Auswertung'!B10,Vorrunde!$T$3:$T$56)</f>
        <v>7</v>
      </c>
      <c r="D10">
        <f>SUMIF(Vorrunde!$E$3:$E$56,'Vorrunde Auswertung'!B10,Vorrunde!$X$3:$X$56)+SUMIF(Vorrunde!$G$3:$G$56,'Vorrunde Auswertung'!B10,Vorrunde!$Y$3:$Y$56)</f>
        <v>3</v>
      </c>
    </row>
    <row r="12" spans="1:4" ht="13.9" x14ac:dyDescent="0.4">
      <c r="A12" t="s">
        <v>560</v>
      </c>
      <c r="B12" s="9" t="s">
        <v>43</v>
      </c>
      <c r="C12">
        <f>SUMIF(Vorrunde!$E$3:$E$56,'Vorrunde Auswertung'!B12,Vorrunde!$S$3:$S$56)+SUMIF(Vorrunde!$G$3:$G$56,'Vorrunde Auswertung'!B12,Vorrunde!$T$3:$T$56)</f>
        <v>5</v>
      </c>
      <c r="D12">
        <f>SUMIF(Vorrunde!$E$3:$E$56,'Vorrunde Auswertung'!B12,Vorrunde!$X$3:$X$56)+SUMIF(Vorrunde!$G$3:$G$56,'Vorrunde Auswertung'!B12,Vorrunde!$Y$3:$Y$56)</f>
        <v>3</v>
      </c>
    </row>
    <row r="13" spans="1:4" x14ac:dyDescent="0.35">
      <c r="A13" t="s">
        <v>560</v>
      </c>
      <c r="B13" t="s">
        <v>51</v>
      </c>
      <c r="C13">
        <f>SUMIF(Vorrunde!$E$3:$E$56,'Vorrunde Auswertung'!B13,Vorrunde!$S$3:$S$56)+SUMIF(Vorrunde!$G$3:$G$56,'Vorrunde Auswertung'!B13,Vorrunde!$T$3:$T$56)</f>
        <v>5</v>
      </c>
      <c r="D13">
        <f>SUMIF(Vorrunde!$E$3:$E$56,'Vorrunde Auswertung'!B13,Vorrunde!$X$3:$X$56)+SUMIF(Vorrunde!$G$3:$G$56,'Vorrunde Auswertung'!B13,Vorrunde!$Y$3:$Y$56)</f>
        <v>3</v>
      </c>
    </row>
    <row r="14" spans="1:4" x14ac:dyDescent="0.35">
      <c r="A14" t="s">
        <v>560</v>
      </c>
      <c r="B14" t="s">
        <v>108</v>
      </c>
      <c r="C14">
        <f>SUMIF(Vorrunde!$E$3:$E$56,'Vorrunde Auswertung'!B14,Vorrunde!$S$3:$S$56)+SUMIF(Vorrunde!$G$3:$G$56,'Vorrunde Auswertung'!B14,Vorrunde!$T$3:$T$56)</f>
        <v>0</v>
      </c>
      <c r="D14">
        <f>SUMIF(Vorrunde!$E$3:$E$56,'Vorrunde Auswertung'!B14,Vorrunde!$X$3:$X$56)+SUMIF(Vorrunde!$G$3:$G$56,'Vorrunde Auswertung'!B14,Vorrunde!$Y$3:$Y$56)</f>
        <v>3</v>
      </c>
    </row>
    <row r="15" spans="1:4" ht="13.9" x14ac:dyDescent="0.4">
      <c r="A15" t="s">
        <v>560</v>
      </c>
      <c r="B15" s="9" t="s">
        <v>53</v>
      </c>
      <c r="C15">
        <f>SUMIF(Vorrunde!$E$3:$E$56,'Vorrunde Auswertung'!B15,Vorrunde!$S$3:$S$56)+SUMIF(Vorrunde!$G$3:$G$56,'Vorrunde Auswertung'!B15,Vorrunde!$T$3:$T$56)</f>
        <v>5</v>
      </c>
      <c r="D15">
        <f>SUMIF(Vorrunde!$E$3:$E$56,'Vorrunde Auswertung'!B15,Vorrunde!$X$3:$X$56)+SUMIF(Vorrunde!$G$3:$G$56,'Vorrunde Auswertung'!B15,Vorrunde!$Y$3:$Y$56)</f>
        <v>3</v>
      </c>
    </row>
    <row r="17" spans="1:4" ht="13.9" x14ac:dyDescent="0.4">
      <c r="A17" t="s">
        <v>561</v>
      </c>
      <c r="B17" s="9" t="s">
        <v>39</v>
      </c>
      <c r="C17">
        <f>SUMIF(Vorrunde!$E$3:$E$56,'Vorrunde Auswertung'!B17,Vorrunde!$S$3:$S$56)+SUMIF(Vorrunde!$G$3:$G$56,'Vorrunde Auswertung'!B17,Vorrunde!$T$3:$T$56)</f>
        <v>9</v>
      </c>
      <c r="D17">
        <f>SUMIF(Vorrunde!$E$3:$E$56,'Vorrunde Auswertung'!B17,Vorrunde!$X$3:$X$56)+SUMIF(Vorrunde!$G$3:$G$56,'Vorrunde Auswertung'!B17,Vorrunde!$Y$3:$Y$56)</f>
        <v>3</v>
      </c>
    </row>
    <row r="18" spans="1:4" ht="13.9" x14ac:dyDescent="0.4">
      <c r="A18" t="s">
        <v>561</v>
      </c>
      <c r="B18" s="9" t="s">
        <v>65</v>
      </c>
      <c r="C18">
        <f>SUMIF(Vorrunde!$E$3:$E$56,'Vorrunde Auswertung'!B18,Vorrunde!$S$3:$S$56)+SUMIF(Vorrunde!$G$3:$G$56,'Vorrunde Auswertung'!B18,Vorrunde!$T$3:$T$56)</f>
        <v>4</v>
      </c>
      <c r="D18">
        <f>SUMIF(Vorrunde!$E$3:$E$56,'Vorrunde Auswertung'!B18,Vorrunde!$X$3:$X$56)+SUMIF(Vorrunde!$G$3:$G$56,'Vorrunde Auswertung'!B18,Vorrunde!$Y$3:$Y$56)</f>
        <v>3</v>
      </c>
    </row>
    <row r="19" spans="1:4" x14ac:dyDescent="0.35">
      <c r="A19" t="s">
        <v>561</v>
      </c>
      <c r="B19" t="s">
        <v>73</v>
      </c>
      <c r="C19">
        <f>SUMIF(Vorrunde!$E$3:$E$56,'Vorrunde Auswertung'!B19,Vorrunde!$S$3:$S$56)+SUMIF(Vorrunde!$G$3:$G$56,'Vorrunde Auswertung'!B19,Vorrunde!$T$3:$T$56)</f>
        <v>4</v>
      </c>
      <c r="D19">
        <f>SUMIF(Vorrunde!$E$3:$E$56,'Vorrunde Auswertung'!B19,Vorrunde!$X$3:$X$56)+SUMIF(Vorrunde!$G$3:$G$56,'Vorrunde Auswertung'!B19,Vorrunde!$Y$3:$Y$56)</f>
        <v>3</v>
      </c>
    </row>
    <row r="20" spans="1:4" x14ac:dyDescent="0.35">
      <c r="A20" t="s">
        <v>561</v>
      </c>
      <c r="B20" t="s">
        <v>122</v>
      </c>
      <c r="C20">
        <f>SUMIF(Vorrunde!$E$3:$E$56,'Vorrunde Auswertung'!B20,Vorrunde!$S$3:$S$56)+SUMIF(Vorrunde!$G$3:$G$56,'Vorrunde Auswertung'!B20,Vorrunde!$T$3:$T$56)</f>
        <v>0</v>
      </c>
      <c r="D20">
        <f>SUMIF(Vorrunde!$E$3:$E$56,'Vorrunde Auswertung'!B20,Vorrunde!$X$3:$X$56)+SUMIF(Vorrunde!$G$3:$G$56,'Vorrunde Auswertung'!B20,Vorrunde!$Y$3:$Y$56)</f>
        <v>3</v>
      </c>
    </row>
    <row r="22" spans="1:4" x14ac:dyDescent="0.35">
      <c r="A22" t="s">
        <v>562</v>
      </c>
      <c r="B22" t="s">
        <v>78</v>
      </c>
      <c r="C22">
        <f>SUMIF(Vorrunde!$E$3:$E$56,'Vorrunde Auswertung'!B22,Vorrunde!$S$3:$S$56)+SUMIF(Vorrunde!$G$3:$G$56,'Vorrunde Auswertung'!B22,Vorrunde!$T$3:$T$56)</f>
        <v>1</v>
      </c>
      <c r="D22">
        <f>SUMIF(Vorrunde!$E$3:$E$56,'Vorrunde Auswertung'!B22,Vorrunde!$X$3:$X$56)+SUMIF(Vorrunde!$G$3:$G$56,'Vorrunde Auswertung'!B22,Vorrunde!$Y$3:$Y$56)</f>
        <v>3</v>
      </c>
    </row>
    <row r="23" spans="1:4" ht="13.9" x14ac:dyDescent="0.4">
      <c r="A23" t="s">
        <v>562</v>
      </c>
      <c r="B23" s="9" t="s">
        <v>33</v>
      </c>
      <c r="C23">
        <f>SUMIF(Vorrunde!$E$3:$E$56,'Vorrunde Auswertung'!B23,Vorrunde!$S$3:$S$56)+SUMIF(Vorrunde!$G$3:$G$56,'Vorrunde Auswertung'!B23,Vorrunde!$T$3:$T$56)</f>
        <v>7</v>
      </c>
      <c r="D23">
        <f>SUMIF(Vorrunde!$E$3:$E$56,'Vorrunde Auswertung'!B23,Vorrunde!$X$3:$X$56)+SUMIF(Vorrunde!$G$3:$G$56,'Vorrunde Auswertung'!B23,Vorrunde!$Y$3:$Y$56)</f>
        <v>3</v>
      </c>
    </row>
    <row r="24" spans="1:4" x14ac:dyDescent="0.35">
      <c r="A24" t="s">
        <v>562</v>
      </c>
      <c r="B24" t="s">
        <v>98</v>
      </c>
      <c r="C24">
        <f>SUMIF(Vorrunde!$E$3:$E$56,'Vorrunde Auswertung'!B24,Vorrunde!$S$3:$S$56)+SUMIF(Vorrunde!$G$3:$G$56,'Vorrunde Auswertung'!B24,Vorrunde!$T$3:$T$56)</f>
        <v>1</v>
      </c>
      <c r="D24">
        <f>SUMIF(Vorrunde!$E$3:$E$56,'Vorrunde Auswertung'!B24,Vorrunde!$X$3:$X$56)+SUMIF(Vorrunde!$G$3:$G$56,'Vorrunde Auswertung'!B24,Vorrunde!$Y$3:$Y$56)</f>
        <v>3</v>
      </c>
    </row>
    <row r="25" spans="1:4" ht="13.9" x14ac:dyDescent="0.4">
      <c r="A25" t="s">
        <v>562</v>
      </c>
      <c r="B25" s="9" t="s">
        <v>41</v>
      </c>
      <c r="C25">
        <f>SUMIF(Vorrunde!$E$3:$E$56,'Vorrunde Auswertung'!B25,Vorrunde!$S$3:$S$56)+SUMIF(Vorrunde!$G$3:$G$56,'Vorrunde Auswertung'!B25,Vorrunde!$T$3:$T$56)</f>
        <v>7</v>
      </c>
      <c r="D25">
        <f>SUMIF(Vorrunde!$E$3:$E$56,'Vorrunde Auswertung'!B25,Vorrunde!$X$3:$X$56)+SUMIF(Vorrunde!$G$3:$G$56,'Vorrunde Auswertung'!B25,Vorrunde!$Y$3:$Y$56)</f>
        <v>3</v>
      </c>
    </row>
    <row r="27" spans="1:4" ht="13.9" x14ac:dyDescent="0.4">
      <c r="A27" s="17" t="s">
        <v>563</v>
      </c>
      <c r="B27" s="19" t="s">
        <v>30</v>
      </c>
      <c r="C27" s="17">
        <f>SUMIF(Vorrunde!$E$3:$E$56,'Vorrunde Auswertung'!B27,Vorrunde!$S$3:$S$56)+SUMIF(Vorrunde!$G$3:$G$56,'Vorrunde Auswertung'!B27,Vorrunde!$T$3:$T$56)</f>
        <v>9</v>
      </c>
      <c r="D27" s="17">
        <f>SUMIF(Vorrunde!$E$3:$E$56,'Vorrunde Auswertung'!B27,Vorrunde!$X$3:$X$56)+SUMIF(Vorrunde!$G$3:$G$56,'Vorrunde Auswertung'!B27,Vorrunde!$Y$3:$Y$56)</f>
        <v>3</v>
      </c>
    </row>
    <row r="28" spans="1:4" ht="13.9" x14ac:dyDescent="0.4">
      <c r="A28" t="s">
        <v>563</v>
      </c>
      <c r="B28" s="9" t="s">
        <v>75</v>
      </c>
      <c r="C28">
        <f>SUMIF(Vorrunde!$E$3:$E$56,'Vorrunde Auswertung'!B28,Vorrunde!$S$3:$S$56)+SUMIF(Vorrunde!$G$3:$G$56,'Vorrunde Auswertung'!B28,Vorrunde!$T$3:$T$56)</f>
        <v>4</v>
      </c>
      <c r="D28">
        <f>SUMIF(Vorrunde!$E$3:$E$56,'Vorrunde Auswertung'!B28,Vorrunde!$X$3:$X$56)+SUMIF(Vorrunde!$G$3:$G$56,'Vorrunde Auswertung'!B28,Vorrunde!$Y$3:$Y$56)</f>
        <v>3</v>
      </c>
    </row>
    <row r="29" spans="1:4" x14ac:dyDescent="0.35">
      <c r="A29" t="s">
        <v>563</v>
      </c>
      <c r="B29" t="s">
        <v>59</v>
      </c>
      <c r="C29">
        <f>SUMIF(Vorrunde!$E$3:$E$56,'Vorrunde Auswertung'!B29,Vorrunde!$S$3:$S$56)+SUMIF(Vorrunde!$G$3:$G$56,'Vorrunde Auswertung'!B29,Vorrunde!$T$3:$T$56)</f>
        <v>4</v>
      </c>
      <c r="D29">
        <f>SUMIF(Vorrunde!$E$3:$E$56,'Vorrunde Auswertung'!B29,Vorrunde!$X$3:$X$56)+SUMIF(Vorrunde!$G$3:$G$56,'Vorrunde Auswertung'!B29,Vorrunde!$Y$3:$Y$56)</f>
        <v>3</v>
      </c>
    </row>
    <row r="30" spans="1:4" x14ac:dyDescent="0.35">
      <c r="A30" t="s">
        <v>563</v>
      </c>
      <c r="B30" t="s">
        <v>501</v>
      </c>
      <c r="C30">
        <f>SUMIF(Vorrunde!$E$3:$E$56,'Vorrunde Auswertung'!B30,Vorrunde!$S$3:$S$56)+SUMIF(Vorrunde!$G$3:$G$56,'Vorrunde Auswertung'!B30,Vorrunde!$T$3:$T$56)</f>
        <v>0</v>
      </c>
      <c r="D30">
        <f>SUMIF(Vorrunde!$E$3:$E$56,'Vorrunde Auswertung'!B30,Vorrunde!$X$3:$X$56)+SUMIF(Vorrunde!$G$3:$G$56,'Vorrunde Auswertung'!B30,Vorrunde!$Y$3:$Y$56)</f>
        <v>3</v>
      </c>
    </row>
    <row r="32" spans="1:4" ht="13.9" x14ac:dyDescent="0.4">
      <c r="A32" t="s">
        <v>564</v>
      </c>
      <c r="B32" s="9" t="s">
        <v>35</v>
      </c>
      <c r="C32">
        <f>SUMIF(Vorrunde!$E$3:$E$56,'Vorrunde Auswertung'!B32,Vorrunde!$S$3:$S$56)+SUMIF(Vorrunde!$G$3:$G$56,'Vorrunde Auswertung'!B32,Vorrunde!$T$3:$T$56)</f>
        <v>9</v>
      </c>
      <c r="D32">
        <f>SUMIF(Vorrunde!$E$3:$E$56,'Vorrunde Auswertung'!B32,Vorrunde!$X$3:$X$56)+SUMIF(Vorrunde!$G$3:$G$56,'Vorrunde Auswertung'!B32,Vorrunde!$Y$3:$Y$56)</f>
        <v>3</v>
      </c>
    </row>
    <row r="33" spans="1:4" x14ac:dyDescent="0.35">
      <c r="A33" t="s">
        <v>564</v>
      </c>
      <c r="B33" t="s">
        <v>57</v>
      </c>
      <c r="C33">
        <f>SUMIF(Vorrunde!$E$3:$E$56,'Vorrunde Auswertung'!B33,Vorrunde!$S$3:$S$56)+SUMIF(Vorrunde!$G$3:$G$56,'Vorrunde Auswertung'!B33,Vorrunde!$T$3:$T$56)</f>
        <v>4</v>
      </c>
      <c r="D33">
        <f>SUMIF(Vorrunde!$E$3:$E$56,'Vorrunde Auswertung'!B33,Vorrunde!$X$3:$X$56)+SUMIF(Vorrunde!$G$3:$G$56,'Vorrunde Auswertung'!B33,Vorrunde!$Y$3:$Y$56)</f>
        <v>3</v>
      </c>
    </row>
    <row r="34" spans="1:4" x14ac:dyDescent="0.35">
      <c r="A34" t="s">
        <v>564</v>
      </c>
      <c r="B34" t="s">
        <v>138</v>
      </c>
      <c r="C34">
        <f>SUMIF(Vorrunde!$E$3:$E$56,'Vorrunde Auswertung'!B34,Vorrunde!$S$3:$S$56)+SUMIF(Vorrunde!$G$3:$G$56,'Vorrunde Auswertung'!B34,Vorrunde!$T$3:$T$56)</f>
        <v>0</v>
      </c>
      <c r="D34">
        <f>SUMIF(Vorrunde!$E$3:$E$56,'Vorrunde Auswertung'!B34,Vorrunde!$X$3:$X$56)+SUMIF(Vorrunde!$G$3:$G$56,'Vorrunde Auswertung'!B34,Vorrunde!$Y$3:$Y$56)</f>
        <v>3</v>
      </c>
    </row>
    <row r="35" spans="1:4" ht="13.9" x14ac:dyDescent="0.4">
      <c r="A35" t="s">
        <v>564</v>
      </c>
      <c r="B35" s="9" t="s">
        <v>55</v>
      </c>
      <c r="C35">
        <f>SUMIF(Vorrunde!$E$3:$E$56,'Vorrunde Auswertung'!B35,Vorrunde!$S$3:$S$56)+SUMIF(Vorrunde!$G$3:$G$56,'Vorrunde Auswertung'!B35,Vorrunde!$T$3:$T$56)</f>
        <v>4</v>
      </c>
      <c r="D35">
        <f>SUMIF(Vorrunde!$E$3:$E$56,'Vorrunde Auswertung'!B35,Vorrunde!$X$3:$X$56)+SUMIF(Vorrunde!$G$3:$G$56,'Vorrunde Auswertung'!B35,Vorrunde!$Y$3:$Y$56)</f>
        <v>3</v>
      </c>
    </row>
    <row r="37" spans="1:4" ht="13.9" x14ac:dyDescent="0.4">
      <c r="A37" t="s">
        <v>565</v>
      </c>
      <c r="B37" s="9" t="s">
        <v>61</v>
      </c>
      <c r="C37">
        <f>SUMIF(Vorrunde!$E$3:$E$56,'Vorrunde Auswertung'!B37,Vorrunde!$S$3:$S$56)+SUMIF(Vorrunde!$G$3:$G$56,'Vorrunde Auswertung'!B37,Vorrunde!$T$3:$T$56)</f>
        <v>5</v>
      </c>
      <c r="D37">
        <f>SUMIF(Vorrunde!$E$3:$E$56,'Vorrunde Auswertung'!B37,Vorrunde!$X$3:$X$56)+SUMIF(Vorrunde!$G$3:$G$56,'Vorrunde Auswertung'!B37,Vorrunde!$Y$3:$Y$56)</f>
        <v>3</v>
      </c>
    </row>
    <row r="38" spans="1:4" ht="13.9" x14ac:dyDescent="0.4">
      <c r="A38" t="s">
        <v>565</v>
      </c>
      <c r="B38" s="9" t="s">
        <v>49</v>
      </c>
      <c r="C38">
        <f>SUMIF(Vorrunde!$E$3:$E$56,'Vorrunde Auswertung'!B38,Vorrunde!$S$3:$S$56)+SUMIF(Vorrunde!$G$3:$G$56,'Vorrunde Auswertung'!B38,Vorrunde!$T$3:$T$56)</f>
        <v>7</v>
      </c>
      <c r="D38">
        <f>SUMIF(Vorrunde!$E$3:$E$56,'Vorrunde Auswertung'!B38,Vorrunde!$X$3:$X$56)+SUMIF(Vorrunde!$G$3:$G$56,'Vorrunde Auswertung'!B38,Vorrunde!$Y$3:$Y$56)</f>
        <v>3</v>
      </c>
    </row>
    <row r="39" spans="1:4" x14ac:dyDescent="0.35">
      <c r="A39" t="s">
        <v>565</v>
      </c>
      <c r="B39" t="s">
        <v>148</v>
      </c>
      <c r="C39">
        <f>SUMIF(Vorrunde!$E$3:$E$56,'Vorrunde Auswertung'!B39,Vorrunde!$S$3:$S$56)+SUMIF(Vorrunde!$G$3:$G$56,'Vorrunde Auswertung'!B39,Vorrunde!$T$3:$T$56)</f>
        <v>0</v>
      </c>
      <c r="D39">
        <f>SUMIF(Vorrunde!$E$3:$E$56,'Vorrunde Auswertung'!B39,Vorrunde!$X$3:$X$56)+SUMIF(Vorrunde!$G$3:$G$56,'Vorrunde Auswertung'!B39,Vorrunde!$Y$3:$Y$56)</f>
        <v>3</v>
      </c>
    </row>
    <row r="40" spans="1:4" x14ac:dyDescent="0.35">
      <c r="A40" t="s">
        <v>565</v>
      </c>
      <c r="B40" t="s">
        <v>84</v>
      </c>
      <c r="C40">
        <f>SUMIF(Vorrunde!$E$3:$E$56,'Vorrunde Auswertung'!B40,Vorrunde!$S$3:$S$56)+SUMIF(Vorrunde!$G$3:$G$56,'Vorrunde Auswertung'!B40,Vorrunde!$T$3:$T$56)</f>
        <v>4</v>
      </c>
      <c r="D40">
        <f>SUMIF(Vorrunde!$E$3:$E$56,'Vorrunde Auswertung'!B40,Vorrunde!$X$3:$X$56)+SUMIF(Vorrunde!$G$3:$G$56,'Vorrunde Auswertung'!B40,Vorrunde!$Y$3:$Y$56)</f>
        <v>3</v>
      </c>
    </row>
  </sheetData>
  <sortState ref="B2:B5">
    <sortCondition ref="B2:B5"/>
  </sortState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C2" sqref="C2:C9"/>
    </sheetView>
  </sheetViews>
  <sheetFormatPr baseColWidth="10" defaultRowHeight="14.25" x14ac:dyDescent="0.45"/>
  <cols>
    <col min="1" max="1" width="8.375" style="6" bestFit="1" customWidth="1"/>
    <col min="2" max="2" width="9.75" style="6" bestFit="1" customWidth="1"/>
    <col min="3" max="3" width="15.25" style="6" bestFit="1" customWidth="1"/>
    <col min="4" max="4" width="11.25" style="6" bestFit="1" customWidth="1"/>
    <col min="5" max="5" width="9.75" style="6" bestFit="1" customWidth="1"/>
    <col min="6" max="6" width="11.75" style="6" bestFit="1" customWidth="1"/>
    <col min="7" max="7" width="6" style="6" bestFit="1" customWidth="1"/>
    <col min="8" max="8" width="8.375" style="6" bestFit="1" customWidth="1"/>
    <col min="9" max="9" width="3.375" style="6" bestFit="1" customWidth="1"/>
    <col min="10" max="10" width="3.75" style="6" bestFit="1" customWidth="1"/>
    <col min="11" max="16384" width="11" style="6"/>
  </cols>
  <sheetData>
    <row r="1" spans="1:10" x14ac:dyDescent="0.45">
      <c r="A1" s="6" t="s">
        <v>454</v>
      </c>
      <c r="B1" s="6" t="s">
        <v>455</v>
      </c>
      <c r="C1" s="6" t="s">
        <v>456</v>
      </c>
      <c r="D1" s="6" t="s">
        <v>458</v>
      </c>
      <c r="E1" s="6" t="s">
        <v>459</v>
      </c>
      <c r="F1" s="6" t="s">
        <v>460</v>
      </c>
      <c r="G1" s="6" t="s">
        <v>461</v>
      </c>
      <c r="H1" s="6" t="s">
        <v>462</v>
      </c>
      <c r="I1" s="6" t="s">
        <v>463</v>
      </c>
      <c r="J1" s="6" t="s">
        <v>452</v>
      </c>
    </row>
    <row r="2" spans="1:10" x14ac:dyDescent="0.45">
      <c r="A2" s="7" t="s">
        <v>480</v>
      </c>
      <c r="B2" s="7" t="s">
        <v>567</v>
      </c>
      <c r="C2" s="7" t="s">
        <v>482</v>
      </c>
      <c r="D2" s="7" t="s">
        <v>568</v>
      </c>
      <c r="E2" s="7" t="s">
        <v>468</v>
      </c>
      <c r="F2" s="7" t="s">
        <v>569</v>
      </c>
      <c r="G2" s="7" t="s">
        <v>470</v>
      </c>
      <c r="H2" s="7" t="s">
        <v>32</v>
      </c>
      <c r="I2" s="7" t="s">
        <v>32</v>
      </c>
      <c r="J2" s="7" t="s">
        <v>32</v>
      </c>
    </row>
    <row r="3" spans="1:10" x14ac:dyDescent="0.45">
      <c r="A3" s="7" t="s">
        <v>480</v>
      </c>
      <c r="B3" s="7" t="s">
        <v>570</v>
      </c>
      <c r="C3" s="7" t="s">
        <v>479</v>
      </c>
      <c r="D3" s="7" t="s">
        <v>571</v>
      </c>
      <c r="E3" s="7" t="s">
        <v>468</v>
      </c>
      <c r="F3" s="7" t="s">
        <v>572</v>
      </c>
      <c r="G3" s="7" t="s">
        <v>470</v>
      </c>
      <c r="H3" s="7" t="s">
        <v>32</v>
      </c>
      <c r="I3" s="7" t="s">
        <v>32</v>
      </c>
      <c r="J3" s="7" t="s">
        <v>32</v>
      </c>
    </row>
    <row r="4" spans="1:10" x14ac:dyDescent="0.45">
      <c r="A4" s="7" t="s">
        <v>490</v>
      </c>
      <c r="B4" s="7" t="s">
        <v>573</v>
      </c>
      <c r="C4" s="7" t="s">
        <v>466</v>
      </c>
      <c r="D4" s="7" t="s">
        <v>574</v>
      </c>
      <c r="E4" s="7" t="s">
        <v>468</v>
      </c>
      <c r="F4" s="7" t="s">
        <v>575</v>
      </c>
      <c r="G4" s="7" t="s">
        <v>470</v>
      </c>
      <c r="H4" s="7" t="s">
        <v>32</v>
      </c>
      <c r="I4" s="7" t="s">
        <v>32</v>
      </c>
      <c r="J4" s="7" t="s">
        <v>32</v>
      </c>
    </row>
    <row r="5" spans="1:10" x14ac:dyDescent="0.45">
      <c r="A5" s="7" t="s">
        <v>490</v>
      </c>
      <c r="B5" s="7" t="s">
        <v>576</v>
      </c>
      <c r="C5" s="7" t="s">
        <v>500</v>
      </c>
      <c r="D5" s="7" t="s">
        <v>577</v>
      </c>
      <c r="E5" s="7" t="s">
        <v>468</v>
      </c>
      <c r="F5" s="7" t="s">
        <v>578</v>
      </c>
      <c r="G5" s="7" t="s">
        <v>470</v>
      </c>
      <c r="H5" s="7" t="s">
        <v>32</v>
      </c>
      <c r="I5" s="7" t="s">
        <v>32</v>
      </c>
      <c r="J5" s="7" t="s">
        <v>32</v>
      </c>
    </row>
    <row r="6" spans="1:10" x14ac:dyDescent="0.45">
      <c r="A6" s="7" t="s">
        <v>498</v>
      </c>
      <c r="B6" s="7" t="s">
        <v>579</v>
      </c>
      <c r="C6" s="7" t="s">
        <v>492</v>
      </c>
      <c r="D6" s="7" t="s">
        <v>580</v>
      </c>
      <c r="E6" s="7" t="s">
        <v>468</v>
      </c>
      <c r="F6" s="7" t="s">
        <v>581</v>
      </c>
      <c r="G6" s="7" t="s">
        <v>470</v>
      </c>
      <c r="H6" s="7" t="s">
        <v>32</v>
      </c>
      <c r="I6" s="7" t="s">
        <v>32</v>
      </c>
      <c r="J6" s="7" t="s">
        <v>32</v>
      </c>
    </row>
    <row r="7" spans="1:10" x14ac:dyDescent="0.45">
      <c r="A7" s="7" t="s">
        <v>498</v>
      </c>
      <c r="B7" s="7" t="s">
        <v>582</v>
      </c>
      <c r="C7" s="7" t="s">
        <v>497</v>
      </c>
      <c r="D7" s="7" t="s">
        <v>583</v>
      </c>
      <c r="E7" s="7" t="s">
        <v>468</v>
      </c>
      <c r="F7" s="7" t="s">
        <v>584</v>
      </c>
      <c r="G7" s="7" t="s">
        <v>470</v>
      </c>
      <c r="H7" s="7" t="s">
        <v>32</v>
      </c>
      <c r="I7" s="7" t="s">
        <v>32</v>
      </c>
      <c r="J7" s="7" t="s">
        <v>32</v>
      </c>
    </row>
    <row r="8" spans="1:10" x14ac:dyDescent="0.45">
      <c r="A8" s="7" t="s">
        <v>506</v>
      </c>
      <c r="B8" s="7" t="s">
        <v>585</v>
      </c>
      <c r="C8" s="7" t="s">
        <v>475</v>
      </c>
      <c r="D8" s="7" t="s">
        <v>586</v>
      </c>
      <c r="E8" s="7" t="s">
        <v>468</v>
      </c>
      <c r="F8" s="7" t="s">
        <v>587</v>
      </c>
      <c r="G8" s="7" t="s">
        <v>470</v>
      </c>
      <c r="H8" s="7" t="s">
        <v>32</v>
      </c>
      <c r="I8" s="7" t="s">
        <v>32</v>
      </c>
      <c r="J8" s="7" t="s">
        <v>32</v>
      </c>
    </row>
    <row r="9" spans="1:10" x14ac:dyDescent="0.45">
      <c r="A9" s="7" t="s">
        <v>506</v>
      </c>
      <c r="B9" s="7" t="s">
        <v>588</v>
      </c>
      <c r="C9" s="7" t="s">
        <v>466</v>
      </c>
      <c r="D9" s="7" t="s">
        <v>589</v>
      </c>
      <c r="E9" s="7" t="s">
        <v>468</v>
      </c>
      <c r="F9" s="7" t="s">
        <v>590</v>
      </c>
      <c r="G9" s="7" t="s">
        <v>470</v>
      </c>
      <c r="H9" s="7" t="s">
        <v>32</v>
      </c>
      <c r="I9" s="7" t="s">
        <v>32</v>
      </c>
      <c r="J9" s="7" t="s">
        <v>32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workbookViewId="0">
      <selection activeCell="E2" sqref="E2:E5"/>
    </sheetView>
  </sheetViews>
  <sheetFormatPr baseColWidth="10" defaultRowHeight="14.25" x14ac:dyDescent="0.45"/>
  <cols>
    <col min="1" max="1" width="8.375" style="6" bestFit="1" customWidth="1"/>
    <col min="2" max="2" width="9.75" style="6" bestFit="1" customWidth="1"/>
    <col min="3" max="3" width="15.25" style="6" bestFit="1" customWidth="1"/>
    <col min="4" max="4" width="11.25" style="6" bestFit="1" customWidth="1"/>
    <col min="5" max="5" width="9.75" style="6" bestFit="1" customWidth="1"/>
    <col min="6" max="6" width="11.75" style="6" bestFit="1" customWidth="1"/>
    <col min="7" max="7" width="6" style="6" bestFit="1" customWidth="1"/>
    <col min="8" max="8" width="8.375" style="6" bestFit="1" customWidth="1"/>
    <col min="9" max="9" width="3.375" style="6" bestFit="1" customWidth="1"/>
    <col min="10" max="10" width="3.75" style="6" bestFit="1" customWidth="1"/>
    <col min="11" max="16384" width="11" style="6"/>
  </cols>
  <sheetData>
    <row r="1" spans="1:10" x14ac:dyDescent="0.45">
      <c r="A1" s="6" t="s">
        <v>454</v>
      </c>
      <c r="B1" s="6" t="s">
        <v>455</v>
      </c>
      <c r="C1" s="6" t="s">
        <v>456</v>
      </c>
      <c r="D1" s="6" t="s">
        <v>458</v>
      </c>
      <c r="E1" s="6" t="s">
        <v>459</v>
      </c>
      <c r="F1" s="6" t="s">
        <v>460</v>
      </c>
      <c r="G1" s="6" t="s">
        <v>461</v>
      </c>
      <c r="H1" s="6" t="s">
        <v>462</v>
      </c>
      <c r="I1" s="6" t="s">
        <v>463</v>
      </c>
      <c r="J1" s="6" t="s">
        <v>452</v>
      </c>
    </row>
    <row r="2" spans="1:10" x14ac:dyDescent="0.45">
      <c r="A2" s="7" t="s">
        <v>471</v>
      </c>
      <c r="B2" s="7" t="s">
        <v>591</v>
      </c>
      <c r="C2" s="7" t="s">
        <v>500</v>
      </c>
      <c r="D2" s="7" t="s">
        <v>592</v>
      </c>
      <c r="E2" s="7" t="s">
        <v>468</v>
      </c>
      <c r="F2" s="7" t="s">
        <v>593</v>
      </c>
      <c r="G2" s="7" t="s">
        <v>470</v>
      </c>
      <c r="H2" s="7" t="s">
        <v>32</v>
      </c>
      <c r="I2" s="7" t="s">
        <v>32</v>
      </c>
      <c r="J2" s="7" t="s">
        <v>32</v>
      </c>
    </row>
    <row r="3" spans="1:10" x14ac:dyDescent="0.45">
      <c r="A3" s="7" t="s">
        <v>471</v>
      </c>
      <c r="B3" s="7" t="s">
        <v>594</v>
      </c>
      <c r="C3" s="7" t="s">
        <v>482</v>
      </c>
      <c r="D3" s="7" t="s">
        <v>595</v>
      </c>
      <c r="E3" s="7" t="s">
        <v>468</v>
      </c>
      <c r="F3" s="7" t="s">
        <v>596</v>
      </c>
      <c r="G3" s="7" t="s">
        <v>470</v>
      </c>
      <c r="H3" s="7" t="s">
        <v>32</v>
      </c>
      <c r="I3" s="7" t="s">
        <v>32</v>
      </c>
      <c r="J3" s="7" t="s">
        <v>32</v>
      </c>
    </row>
    <row r="4" spans="1:10" x14ac:dyDescent="0.45">
      <c r="A4" s="7" t="s">
        <v>480</v>
      </c>
      <c r="B4" s="7" t="s">
        <v>597</v>
      </c>
      <c r="C4" s="7" t="s">
        <v>492</v>
      </c>
      <c r="D4" s="7" t="s">
        <v>598</v>
      </c>
      <c r="E4" s="7" t="s">
        <v>468</v>
      </c>
      <c r="F4" s="7" t="s">
        <v>599</v>
      </c>
      <c r="G4" s="7" t="s">
        <v>470</v>
      </c>
      <c r="H4" s="7" t="s">
        <v>32</v>
      </c>
      <c r="I4" s="7" t="s">
        <v>32</v>
      </c>
      <c r="J4" s="7" t="s">
        <v>32</v>
      </c>
    </row>
    <row r="5" spans="1:10" x14ac:dyDescent="0.45">
      <c r="A5" s="7" t="s">
        <v>480</v>
      </c>
      <c r="B5" s="7" t="s">
        <v>600</v>
      </c>
      <c r="C5" s="7" t="s">
        <v>479</v>
      </c>
      <c r="D5" s="7" t="s">
        <v>601</v>
      </c>
      <c r="E5" s="7" t="s">
        <v>468</v>
      </c>
      <c r="F5" s="7" t="s">
        <v>602</v>
      </c>
      <c r="G5" s="7" t="s">
        <v>470</v>
      </c>
      <c r="H5" s="7" t="s">
        <v>32</v>
      </c>
      <c r="I5" s="7" t="s">
        <v>32</v>
      </c>
      <c r="J5" s="7" t="s">
        <v>32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workbookViewId="0">
      <selection activeCell="K35" sqref="K35"/>
    </sheetView>
  </sheetViews>
  <sheetFormatPr baseColWidth="10" defaultRowHeight="14.25" x14ac:dyDescent="0.45"/>
  <cols>
    <col min="1" max="1" width="8.375" style="6" bestFit="1" customWidth="1"/>
    <col min="2" max="2" width="9.75" style="6" bestFit="1" customWidth="1"/>
    <col min="3" max="3" width="11.75" style="6" bestFit="1" customWidth="1"/>
    <col min="4" max="4" width="11.25" style="6" bestFit="1" customWidth="1"/>
    <col min="5" max="5" width="9.75" style="6" bestFit="1" customWidth="1"/>
    <col min="6" max="6" width="11.75" style="6" bestFit="1" customWidth="1"/>
    <col min="7" max="7" width="6" style="6" bestFit="1" customWidth="1"/>
    <col min="8" max="8" width="8.375" style="6" bestFit="1" customWidth="1"/>
    <col min="9" max="9" width="3.375" style="6" bestFit="1" customWidth="1"/>
    <col min="10" max="10" width="3.75" style="6" bestFit="1" customWidth="1"/>
    <col min="11" max="16384" width="11" style="6"/>
  </cols>
  <sheetData>
    <row r="1" spans="1:10" x14ac:dyDescent="0.45">
      <c r="A1" s="6" t="s">
        <v>454</v>
      </c>
      <c r="B1" s="6" t="s">
        <v>455</v>
      </c>
      <c r="C1" s="6" t="s">
        <v>456</v>
      </c>
      <c r="D1" s="6" t="s">
        <v>458</v>
      </c>
      <c r="E1" s="6" t="s">
        <v>459</v>
      </c>
      <c r="F1" s="6" t="s">
        <v>460</v>
      </c>
      <c r="G1" s="6" t="s">
        <v>461</v>
      </c>
      <c r="H1" s="6" t="s">
        <v>462</v>
      </c>
      <c r="I1" s="6" t="s">
        <v>463</v>
      </c>
      <c r="J1" s="6" t="s">
        <v>452</v>
      </c>
    </row>
    <row r="2" spans="1:10" x14ac:dyDescent="0.45">
      <c r="A2" s="7" t="s">
        <v>506</v>
      </c>
      <c r="B2" s="7" t="s">
        <v>603</v>
      </c>
      <c r="C2" s="7" t="s">
        <v>475</v>
      </c>
      <c r="D2" s="7" t="s">
        <v>604</v>
      </c>
      <c r="E2" s="7" t="s">
        <v>468</v>
      </c>
      <c r="F2" s="7" t="s">
        <v>605</v>
      </c>
      <c r="G2" s="7" t="s">
        <v>470</v>
      </c>
      <c r="H2" s="7" t="s">
        <v>32</v>
      </c>
      <c r="I2" s="7" t="s">
        <v>32</v>
      </c>
      <c r="J2" s="7" t="s">
        <v>32</v>
      </c>
    </row>
    <row r="3" spans="1:10" x14ac:dyDescent="0.45">
      <c r="A3" s="7" t="s">
        <v>511</v>
      </c>
      <c r="B3" s="7" t="s">
        <v>606</v>
      </c>
      <c r="C3" s="7" t="s">
        <v>466</v>
      </c>
      <c r="D3" s="7" t="s">
        <v>607</v>
      </c>
      <c r="E3" s="7" t="s">
        <v>468</v>
      </c>
      <c r="F3" s="7" t="s">
        <v>608</v>
      </c>
      <c r="G3" s="7" t="s">
        <v>470</v>
      </c>
      <c r="H3" s="7" t="s">
        <v>32</v>
      </c>
      <c r="I3" s="7" t="s">
        <v>32</v>
      </c>
      <c r="J3" s="7" t="s">
        <v>32</v>
      </c>
    </row>
  </sheetData>
  <pageMargins left="0.7" right="0.7" top="0.78740157499999996" bottom="0.78740157499999996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5 8 5 6 c 1 0 5 - e d e 0 - 4 e 1 3 - b f 2 9 - 3 1 b a 8 c f 5 3 a d f "   x m l n s = " h t t p : / / s c h e m a s . m i c r o s o f t . c o m / D a t a M a s h u p " > A A A A A D U G A A B Q S w M E F A A C A A g A s 4 O b T F D n E L 6 o A A A A + A A A A B I A H A B D b 2 5 m a W c v U G F j a 2 F n Z S 5 4 b W w g o h g A K K A U A A A A A A A A A A A A A A A A A A A A A A A A A A A A h Y 9 N D o I w G E S v Q r q n P 8 A C z U d Z q D t J T E y M 2 6 Z U a I R i a L H c z Y V H 8 g q S K O r O 5 U z e J G 8 e t z v k Y 9 s E V 9 V b 3 Z k M M U x R o I z s S m 2 q D A 3 u F K Y o 5 7 A T 8 i w q F U y w s c v R 6 g z V z l 2 W h H j v s Y 9 x 1 1 c k o p S R Y 7 H d y 1 q 1 I t T G O m G k Q p 9 V + X + F O B x e M j z C y Q I n a c x w n D I g c w 2 F N l 8 k m o w x B f J T w m p o 3 N A r X q p w v Q E y R y D v F / w J U E s D B B Q A A g A I A L O D m 0 w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z g 5 t M f z C / q S s D A A C D G A A A E w A c A E Z v c m 1 1 b G F z L 1 N l Y 3 R p b 2 4 x L m 0 g o h g A K K A U A A A A A A A A A A A A A A A A A A A A A A A A A A A A 7 V b L T t t A F N 1 H 4 h 9 G R k i O l P i V x A m t W J R H E Y s W a C J 1 U X U x c W 7 I i P E 4 m p l g a J R v 6 a Z / w o 9 1 b I f i e B x A t D W 0 S j a O 5 t y 5 z 3 O u L S C Q J G K o n z 3 d t 1 u 1 r Z q Y Y A 4 j t G 0 M 8 J A C c g 2 0 h y j I r R p S v / M Z U H W 4 h z 7 D 0 D r D F 2 A m f w 4 i J o F J Y R o T K a d v b D u O Y y s m b M R x r B 5 W E I W 2 k F g S I U k g 7 P G M 0 q Y k I T R F E H E Q 9 r Z R r z e y A I d Y Y l f 5 z w L N 3 c W X 5 O T r E t 0 2 j u H 2 B x s B l 8 D R 4 G a a J J f m a Q 0 4 Z m I c 8 f A g o r O Q K Q y E m X p r z O f G e 8 I w R f 0 k H C U M j A a S y g B J u J a L B p o b H 2 f h U H k 8 H a N j H I J Q + A m T f t t K 3 K Q G O w k 2 i K T y c m d x B j x Q V a s m Z G a L + q 8 s j 5 g c A 1 d N Q f 0 p p q o 3 9 3 l + g j C 6 g i x J Y e o F N U p i 5 T x n / h D D w Q Q N O D D 2 D U g w A a Z K I T Q f p z + l R G Z h z L K E G q i k K e k l l U l 2 e 6 C 6 s 3 9 z q M C Q q E P T a C q T 8 1 k k o S 9 v V I g D c V V P e l P w Y 7 k l z i 0 v X 0 W h a P e R M T 5 e d s m M 0 z Q K U 9 S T W j F Z 1 L d q h K 1 N s k w e z n P k M Q J r T M Y 4 1 U X y p x l H n I 6 a q v R L w i 7 s 5 b M p k w h 2 C M x W U o J r a y J D u q o U 5 1 4 p z u 8 r x U m 6 q E n D 0 9 v Y 0 o z a u l F H M / K 1 k 6 5 + z X P c H j J d x 0 E 7 9 Y d R T 0 / V c b v I 7 C y v p h h L h V 1 E v X L Y R 2 Z r / e U 7 d M 3 l D j K 9 9 Z f v 0 L L L 2 R x c f z 3 U X Q / 1 t C 4 s g d 0 1 g O e s A H 9 s a / 2 t L e U / v p f M 8 r 3 k Z 5 v I r 2 D 3 + G X b x r e 8 J 7 f a f X K v 3 a T Z m e t U P 0 X F a B o p y K K o g w L x i 0 w v U L v I 5 T x 5 8 2 z N 0 z P P y D w J 1 d Z Y 3 b g l X S n d u S p + / b m f J Z c k u F R E G o H N I E 6 + R Y Q Y Y k r t W H 2 i T A m o h R s D l S G o b x X g I p j g s b S T j t q u 7 W Q W 6 o 1 f z S p + x 4 S M b r 9 r O l 6 e 6 / v v l E v t 7 J h P L e 3 w A 2 Z M 1 W a h E w 1 6 w F Y 3 P u I X u v N 9 4 E o f e i a k 9 N W S l 8 c D b 9 9 1 R G h V T w R v Q 4 R X S I R 2 9 U R o b Y j w C o n Q q Z 4 I 7 X + T C P / P z P 3 q Z 9 7 Z z P x l Z 9 6 t f u b + Z u Y v O / N e 9 T P v b m b + s j P f r X 7 m v c 3 M q 5 r 5 T 1 B L A Q I t A B Q A A g A I A L O D m 0 x Q 5 x C + q A A A A P g A A A A S A A A A A A A A A A A A A A A A A A A A A A B D b 2 5 m a W c v U G F j a 2 F n Z S 5 4 b W x Q S w E C L Q A U A A I A C A C z g 5 t M D 8 r p q 6 Q A A A D p A A A A E w A A A A A A A A A A A A A A A A D 0 A A A A W 0 N v b n R l b n R f V H l w Z X N d L n h t b F B L A Q I t A B Q A A g A I A L O D m 0 x / M L + p K w M A A I M Y A A A T A A A A A A A A A A A A A A A A A O U B A A B G b 3 J t d W x h c y 9 T Z W N 0 a W 9 u M S 5 t U E s F B g A A A A A D A A M A w g A A A F 0 F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o l 3 A A A A A A A A Z 3 c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R h Y m x l J T I w M T w v S X R l b V B h d G g + P C 9 J d G V t T G 9 j Y X R p b 2 4 + P F N 0 Y W J s Z U V u d H J p Z X M + P E V u d H J 5 I F R 5 c G U 9 I k l z U H J p d m F 0 Z S I g V m F s d W U 9 I m w w I i A v P j x F b n R y e S B U e X B l P S J O Y W 1 l V X B k Y X R l Z E F m d G V y R m l s b C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S A x L 0 d l w 6 R u Z G V y d G V y I F R 5 c D E u e 0 Z p b m F s I F N j b 3 J l b G l u Z S 4 x L D B 9 J n F 1 b 3 Q 7 L C Z x d W 9 0 O 1 N l Y 3 R p b 2 4 x L 1 R h Y m x l I D E v R 2 X D p G 5 k Z X J 0 Z X I g V H l w M S 5 7 R m l u Y W w g U 2 N v c m V s a W 5 l L j I s M X 0 m c X V v d D s s J n F 1 b 3 Q 7 U 2 V j d G l v b j E v V G F i b G U g M S 9 H Z c O k b m R l c n R l c i B U e X A u e 0 5 1 b W J l c i B P Z i B H Y W 1 l c y w x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U Y W J s Z S A x L 0 d l w 6 R u Z G V y d G V y I F R 5 c D E u e 0 Z p b m F s I F N j b 3 J l b G l u Z S 4 x L D B 9 J n F 1 b 3 Q 7 L C Z x d W 9 0 O 1 N l Y 3 R p b 2 4 x L 1 R h Y m x l I D E v R 2 X D p G 5 k Z X J 0 Z X I g V H l w M S 5 7 R m l u Y W w g U 2 N v c m V s a W 5 l L j I s M X 0 m c X V v d D s s J n F 1 b 3 Q 7 U 2 V j d G l v b j E v V G F i b G U g M S 9 H Z c O k b m R l c n R l c i B U e X A u e 0 5 1 b W J l c i B P Z i B H Y W 1 l c y w x f S Z x d W 9 0 O 1 0 s J n F 1 b 3 Q 7 U m V s Y X R p b 2 5 z a G l w S W 5 m b y Z x d W 9 0 O z p b X X 0 i I C 8 + P E V u d H J 5 I F R 5 c G U 9 I k Z p b G x M Y X N 0 V X B k Y X R l Z C I g V m F s d W U 9 I m Q y M D E 4 L T A 0 L T I 3 V D E w O j I 5 O j E y L j g 0 M z k y M j h a I i A v P j x F b n R y e S B U e X B l P S J G a W x s R X J y b 3 J D b 2 R l I i B W Y W x 1 Z T 0 i c 1 V u a 2 5 v d 2 4 i I C 8 + P E V u d H J 5 I F R 5 c G U 9 I k Z p b G x D b 2 x 1 b W 5 O Y W 1 l c y I g V m F s d W U 9 I n N b J n F 1 b 3 Q 7 R m l u Y W w g U 2 N v c m V s a W 5 l L j E m c X V v d D s s J n F 1 b 3 Q 7 R m l u Y W w g U 2 N v c m V s a W 5 l L j I m c X V v d D s s J n F 1 b 3 Q 7 T n V t Y m V y I E 9 m I E d h b W V z J n F 1 b 3 Q 7 X S I g L z 4 8 R W 5 0 c n k g V H l w Z T 0 i R m l s b E N v b H V t b l R 5 c G V z I i B W Y W x 1 Z T 0 i c 0 F 3 T U Q i I C 8 + P E V u d H J 5 I F R 5 c G U 9 I k Z p b G x F c n J v c k N v d W 5 0 I i B W Y W x 1 Z T 0 i b D A i I C 8 + P E V u d H J 5 I F R 5 c G U 9 I k Z p b G x D b 3 V u d C I g V m F s d W U 9 I m w 2 N i I g L z 4 8 R W 5 0 c n k g V H l w Z T 0 i R m l s b F N 0 Y X R 1 c y I g V m F s d W U 9 I n N D b 2 1 w b G V 0 Z S I g L z 4 8 R W 5 0 c n k g V H l w Z T 0 i Q W R k Z W R U b 0 R h d G F N b 2 R l b C I g V m F s d W U 9 I m w w I i A v P j x F b n R y e S B U e X B l P S J G a W x s Z W R D b 2 1 w b G V 0 Z V J l c 3 V s d F R v V 2 9 y a 3 N o Z W V 0 I i B W Y W x 1 Z T 0 i b D E i I C 8 + P E V u d H J 5 I F R 5 c G U 9 I k Z p b G x U Y X J n Z X Q i I F Z h b H V l P S J z V G F i b G V f M S I g L z 4 8 R W 5 0 c n k g V H l w Z T 0 i U X V l c n l J R C I g V m F s d W U 9 I n N h N G Y 4 O W U w O C 1 k N D J k L T Q z Y 2 M t Y T N h M i 0 y N 2 U x Z m Q w M 2 J h M 2 I i I C 8 + P C 9 T d G F i b G V F b n R y a W V z P j w v S X R l b T 4 8 S X R l b T 4 8 S X R l b U x v Y 2 F 0 a W 9 u P j x J d G V t V H l w Z T 5 G b 3 J t d W x h P C 9 J d G V t V H l w Z T 4 8 S X R l b V B h d G g + U 2 V j d G l v b j E v V G F i b G U l M j A x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S 9 E Y X R h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E v R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S 9 T c G F s d G U l M j B u Y W N o J T I w V H J l b m 5 6 Z W l j a G V u J T I w d G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x L 0 d l J U M z J U E 0 b m R l c n R l c i U y M F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R m l s b F N 0 Y X R 1 c y I g V m F s d W U 9 I n N D b 2 1 w b G V 0 Z S I g L z 4 8 R W 5 0 c n k g V H l w Z T 0 i R m l s b E N v d W 5 0 I i B W Y W x 1 Z T 0 i b D I x M S I g L z 4 8 R W 5 0 c n k g V H l w Z T 0 i R m l s b E V y c m 9 y Q 2 9 1 b n Q i I F Z h b H V l P S J s M C I g L z 4 8 R W 5 0 c n k g V H l w Z T 0 i R m l s b E N v b H V t b l R 5 c G V z I i B W Y W x 1 Z T 0 i c 0 F 3 W U d B d z 0 9 I i A v P j x F b n R y e S B U e X B l P S J G a W x s Q 2 9 s d W 1 u T m F t Z X M i I F Z h b H V l P S J z W y Z x d W 9 0 O z I m c X V v d D s s J n F 1 b 3 Q 7 M y Z x d W 9 0 O y w m c X V v d D s 1 J n F 1 b 3 Q 7 L C Z x d W 9 0 O z Y u M S Z x d W 9 0 O 1 0 i I C 8 + P E V u d H J 5 I F R 5 c G U 9 I k Z p b G x F c n J v c k N v Z G U i I F Z h b H V l P S J z V W 5 r b m 9 3 b i I g L z 4 8 R W 5 0 c n k g V H l w Z T 0 i R m l s b E x h c 3 R V c G R h d G V k I i B W Y W x 1 Z T 0 i Z D I w M T g t M D Q t M j d U M T M 6 M j g 6 N D c u O T A 0 N T E w N l o i I C 8 + P E V u d H J 5 I F R 5 c G U 9 I k F k Z G V k V G 9 E Y X R h T W 9 k Z W w i I F Z h b H V l P S J s M C I g L z 4 8 R W 5 0 c n k g V H l w Z T 0 i R m l s b G V k Q 2 9 t c G x l d G V S Z X N 1 b H R U b 1 d v c m t z a G V l d C I g V m F s d W U 9 I m w x I i A v P j x F b n R y e S B U e X B l P S J G a W x s V G F y Z 2 V 0 I i B W Y W x 1 Z T 0 i c 1 R h Y m x l X z A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I D A v R 2 X D p G 5 k Z X J 0 Z X I g V H l w L n s y L D F 9 J n F 1 b 3 Q 7 L C Z x d W 9 0 O 1 N l Y 3 R p b 2 4 x L 1 R h Y m x l I D A v R 2 X D p G 5 k Z X J 0 Z X I g V H l w L n s z L D J 9 J n F 1 b 3 Q 7 L C Z x d W 9 0 O 1 N l Y 3 R p b 2 4 x L 1 R h Y m x l I D A v R 2 X D p G 5 k Z X J 0 Z X I g V H l w L n s 1 L D R 9 J n F 1 b 3 Q 7 L C Z x d W 9 0 O 1 N l Y 3 R p b 2 4 x L 1 R h Y m x l I D A v R 2 X D p G 5 k Z X J 0 Z X I g V H l w M S 5 7 N i 4 x L D R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1 R h Y m x l I D A v R 2 X D p G 5 k Z X J 0 Z X I g V H l w L n s y L D F 9 J n F 1 b 3 Q 7 L C Z x d W 9 0 O 1 N l Y 3 R p b 2 4 x L 1 R h Y m x l I D A v R 2 X D p G 5 k Z X J 0 Z X I g V H l w L n s z L D J 9 J n F 1 b 3 Q 7 L C Z x d W 9 0 O 1 N l Y 3 R p b 2 4 x L 1 R h Y m x l I D A v R 2 X D p G 5 k Z X J 0 Z X I g V H l w L n s 1 L D R 9 J n F 1 b 3 Q 7 L C Z x d W 9 0 O 1 N l Y 3 R p b 2 4 x L 1 R h Y m x l I D A v R 2 X D p G 5 k Z X J 0 Z X I g V H l w M S 5 7 N i 4 x L D R 9 J n F 1 b 3 Q 7 X S w m c X V v d D t S Z W x h d G l v b n N o a X B J b m Z v J n F 1 b 3 Q 7 O l t d f S I g L z 4 8 R W 5 0 c n k g V H l w Z T 0 i U X V l c n l J R C I g V m F s d W U 9 I n N i Y j k y M D Y z N i 0 x Z m Z l L T Q 5 Z T A t Y j Q 2 O S 1 m M z A y Y z g 1 M T c 5 N D E i I C 8 + P C 9 T d G F i b G V F b n R y a W V z P j w v S X R l b T 4 8 S X R l b T 4 8 S X R l b U x v Y 2 F 0 a W 9 u P j x J d G V t V H l w Z T 5 G b 3 J t d W x h P C 9 J d G V t V H l w Z T 4 8 S X R l b V B h d G g + U 2 V j d G l v b j E v V G F i b G U l M j A w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9 E Y X R h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v R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9 T c G F s d G U l M j B u Y W N o J T I w V H J l b m 5 6 Z W l j a G V u J T I w d G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L 0 d l J U M z J U E 0 b m R l c n R l c i U y M F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v R W 5 0 Z m V y b n R l J T I w U 3 B h b H R l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M i k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N U Y W J s Z V 8 w X 1 8 y I i A v P j x F b n R y e S B U e X B l P S J G a W x s Q 2 9 1 b n Q i I F Z h b H V l P S J s M T Y i I C 8 + P E V u d H J 5 I F R 5 c G U 9 I k Z p b G x T d G F 0 d X M i I F Z h b H V l P S J z Q 2 9 t c G x l d G U i I C 8 + P E V u d H J 5 I F R 5 c G U 9 I k Z p b G x F c n J v c k N v d W 5 0 I i B W Y W x 1 Z T 0 i b D A i I C 8 + P E V u d H J 5 I F R 5 c G U 9 I k Z p b G x D b 2 x 1 b W 5 U e X B l c y I g V m F s d W U 9 I n N C Z 1 l H Q m d Z R 0 J n W U d C Z 1 k 9 I i A v P j x F b n R y e S B U e X B l P S J G a W x s Q 2 9 s d W 1 u T m F t Z X M i I F Z h b H V l P S J z W y Z x d W 9 0 O 0 F u c 3 R v w 5 8 m c X V v d D s s J n F 1 b 3 Q 7 Q W 5 z d G / D n z I m c X V v d D s s J n F 1 b 3 Q 7 T 3 J 0 J n F 1 b 3 Q 7 L C Z x d W 9 0 O 0 d y c C 4 m c X V v d D s s J n F 1 b 3 Q 7 T W F u b n N j a C 4 g S S Z x d W 9 0 O y w m c X V v d D t D b 2 x 1 b W 4 x J n F 1 b 3 Q 7 L C Z x d W 9 0 O 0 1 h b m 5 z Y 2 g u I E l J J n F 1 b 3 Q 7 L C Z x d W 9 0 O 0 V y Z y 4 m c X V v d D s s J n F 1 b 3 Q 7 Q m V y a W N o d C Z x d W 9 0 O y w m c X V v d D t p J n F 1 b 3 Q 7 L C Z x d W 9 0 O z I m c X V v d D t d I i A v P j x F b n R y e S B U e X B l P S J G a W x s R X J y b 3 J D b 2 R l I i B W Y W x 1 Z T 0 i c 1 V u a 2 5 v d 2 4 i I C 8 + P E V u d H J 5 I F R 5 c G U 9 I k F k Z G V k V G 9 E Y X R h T W 9 k Z W w i I F Z h b H V l P S J s M C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x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g M C A o M i k v R 2 X D p G 5 k Z X J 0 Z X I g V H l w L n t B b n N 0 b 8 O f L D B 9 J n F 1 b 3 Q 7 L C Z x d W 9 0 O 1 N l Y 3 R p b 2 4 x L 1 R h Y m x l I D A g K D I p L 0 d l w 6 R u Z G V y d G V y I F R 5 c C 5 7 Q W 5 z d G / D n z I s M X 0 m c X V v d D s s J n F 1 b 3 Q 7 U 2 V j d G l v b j E v V G F i b G U g M C A o M i k v R 2 X D p G 5 k Z X J 0 Z X I g V H l w L n t P c n Q s M n 0 m c X V v d D s s J n F 1 b 3 Q 7 U 2 V j d G l v b j E v V G F i b G U g M C A o M i k v R 2 X D p G 5 k Z X J 0 Z X I g V H l w L n t H c n A u L D N 9 J n F 1 b 3 Q 7 L C Z x d W 9 0 O 1 N l Y 3 R p b 2 4 x L 1 R h Y m x l I D A g K D I p L 0 d l w 6 R u Z G V y d G V y I F R 5 c C 5 7 T W F u b n N j a C 4 g S S w 0 f S Z x d W 9 0 O y w m c X V v d D t T Z W N 0 a W 9 u M S 9 U Y W J s Z S A w I C g y K S 9 H Z c O k b m R l c n R l c i B U e X A u e y w 1 f S Z x d W 9 0 O y w m c X V v d D t T Z W N 0 a W 9 u M S 9 U Y W J s Z S A w I C g y K S 9 H Z c O k b m R l c n R l c i B U e X A u e 0 1 h b m 5 z Y 2 g u I E l J L D Z 9 J n F 1 b 3 Q 7 L C Z x d W 9 0 O 1 N l Y 3 R p b 2 4 x L 1 R h Y m x l I D A g K D I p L 0 d l w 6 R u Z G V y d G V y I F R 5 c C 5 7 R X J n L i w 3 f S Z x d W 9 0 O y w m c X V v d D t T Z W N 0 a W 9 u M S 9 U Y W J s Z S A w I C g y K S 9 H Z c O k b m R l c n R l c i B U e X A u e 0 J l c m l j a H Q s O H 0 m c X V v d D s s J n F 1 b 3 Q 7 U 2 V j d G l v b j E v V G F i b G U g M C A o M i k v R 2 X D p G 5 k Z X J 0 Z X I g V H l w L n t p L D l 9 J n F 1 b 3 Q 7 L C Z x d W 9 0 O 1 N l Y 3 R p b 2 4 x L 1 R h Y m x l I D A g K D I p L 0 d l w 6 R u Z G V y d G V y I F R 5 c C 5 7 M i w x M H 0 m c X V v d D t d L C Z x d W 9 0 O 0 N v b H V t b k N v d W 5 0 J n F 1 b 3 Q 7 O j E x L C Z x d W 9 0 O 0 t l e U N v b H V t b k 5 h b W V z J n F 1 b 3 Q 7 O l t d L C Z x d W 9 0 O 0 N v b H V t b k l k Z W 5 0 a X R p Z X M m c X V v d D s 6 W y Z x d W 9 0 O 1 N l Y 3 R p b 2 4 x L 1 R h Y m x l I D A g K D I p L 0 d l w 6 R u Z G V y d G V y I F R 5 c C 5 7 Q W 5 z d G / D n y w w f S Z x d W 9 0 O y w m c X V v d D t T Z W N 0 a W 9 u M S 9 U Y W J s Z S A w I C g y K S 9 H Z c O k b m R l c n R l c i B U e X A u e 0 F u c 3 R v w 5 8 y L D F 9 J n F 1 b 3 Q 7 L C Z x d W 9 0 O 1 N l Y 3 R p b 2 4 x L 1 R h Y m x l I D A g K D I p L 0 d l w 6 R u Z G V y d G V y I F R 5 c C 5 7 T 3 J 0 L D J 9 J n F 1 b 3 Q 7 L C Z x d W 9 0 O 1 N l Y 3 R p b 2 4 x L 1 R h Y m x l I D A g K D I p L 0 d l w 6 R u Z G V y d G V y I F R 5 c C 5 7 R 3 J w L i w z f S Z x d W 9 0 O y w m c X V v d D t T Z W N 0 a W 9 u M S 9 U Y W J s Z S A w I C g y K S 9 H Z c O k b m R l c n R l c i B U e X A u e 0 1 h b m 5 z Y 2 g u I E k s N H 0 m c X V v d D s s J n F 1 b 3 Q 7 U 2 V j d G l v b j E v V G F i b G U g M C A o M i k v R 2 X D p G 5 k Z X J 0 Z X I g V H l w L n s s N X 0 m c X V v d D s s J n F 1 b 3 Q 7 U 2 V j d G l v b j E v V G F i b G U g M C A o M i k v R 2 X D p G 5 k Z X J 0 Z X I g V H l w L n t N Y W 5 u c 2 N o L i B J S S w 2 f S Z x d W 9 0 O y w m c X V v d D t T Z W N 0 a W 9 u M S 9 U Y W J s Z S A w I C g y K S 9 H Z c O k b m R l c n R l c i B U e X A u e 0 V y Z y 4 s N 3 0 m c X V v d D s s J n F 1 b 3 Q 7 U 2 V j d G l v b j E v V G F i b G U g M C A o M i k v R 2 X D p G 5 k Z X J 0 Z X I g V H l w L n t C Z X J p Y 2 h 0 L D h 9 J n F 1 b 3 Q 7 L C Z x d W 9 0 O 1 N l Y 3 R p b 2 4 x L 1 R h Y m x l I D A g K D I p L 0 d l w 6 R u Z G V y d G V y I F R 5 c C 5 7 a S w 5 f S Z x d W 9 0 O y w m c X V v d D t T Z W N 0 a W 9 u M S 9 U Y W J s Z S A w I C g y K S 9 H Z c O k b m R l c n R l c i B U e X A u e z I s M T B 9 J n F 1 b 3 Q 7 X S w m c X V v d D t S Z W x h d G l v b n N o a X B J b m Z v J n F 1 b 3 Q 7 O l t d f S I g L z 4 8 R W 5 0 c n k g V H l w Z T 0 i R m l s b E x h c 3 R V c G R h d G V k I i B W Y W x 1 Z T 0 i Z D I w M T g t M D Q t M j d U M D g 6 N D Y 6 M z U u O D U 5 O T c 2 O F o i I C 8 + P C 9 T d G F i b G V F b n R y a W V z P j w v S X R l b T 4 8 S X R l b T 4 8 S X R l b U x v Y 2 F 0 a W 9 u P j x J d G V t V H l w Z T 5 G b 3 J t d W x h P C 9 J d G V t V H l w Z T 4 8 S X R l b V B h d G g + U 2 V j d G l v b j E v V G F i b G U l M j A w J T I w K D I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y K S 9 E Y X R h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y K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M y k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N U Y W J s Z V 8 w X 1 8 z I i A v P j x F b n R y e S B U e X B l P S J G a W x s U 3 R h d H V z I i B W Y W x 1 Z T 0 i c 0 N v b X B s Z X R l I i A v P j x F b n R y e S B U e X B l P S J G a W x s Q 2 9 1 b n Q i I F Z h b H V l P S J s M T Y i I C 8 + P E V u d H J 5 I F R 5 c G U 9 I k Z p b G x F c n J v c k N v d W 5 0 I i B W Y W x 1 Z T 0 i b D A i I C 8 + P E V u d H J 5 I F R 5 c G U 9 I k Z p b G x D b 2 x 1 b W 5 U e X B l c y I g V m F s d W U 9 I n N C Z 1 l H Q m d Z R 0 J n W U d C Z 1 k 9 I i A v P j x F b n R y e S B U e X B l P S J G a W x s Q 2 9 s d W 1 u T m F t Z X M i I F Z h b H V l P S J z W y Z x d W 9 0 O 0 F u c 3 R v w 5 8 m c X V v d D s s J n F 1 b 3 Q 7 Q W 5 z d G / D n z I m c X V v d D s s J n F 1 b 3 Q 7 T 3 J 0 J n F 1 b 3 Q 7 L C Z x d W 9 0 O 0 d y c C 4 m c X V v d D s s J n F 1 b 3 Q 7 T W F u b n N j a C 4 g S S Z x d W 9 0 O y w m c X V v d D t D b 2 x 1 b W 4 x J n F 1 b 3 Q 7 L C Z x d W 9 0 O 0 1 h b m 5 z Y 2 g u I E l J J n F 1 b 3 Q 7 L C Z x d W 9 0 O 0 V y Z y 4 m c X V v d D s s J n F 1 b 3 Q 7 Q m V y a W N o d C Z x d W 9 0 O y w m c X V v d D t p J n F 1 b 3 Q 7 L C Z x d W 9 0 O z I m c X V v d D t d I i A v P j x F b n R y e S B U e X B l P S J G a W x s R X J y b 3 J D b 2 R l I i B W Y W x 1 Z T 0 i c 1 V u a 2 5 v d 2 4 i I C 8 + P E V u d H J 5 I F R 5 c G U 9 I k F k Z G V k V G 9 E Y X R h T W 9 k Z W w i I F Z h b H V l P S J s M C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x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g M C A o M y k v R 2 X D p G 5 k Z X J 0 Z X I g V H l w L n t B b n N 0 b 8 O f L D B 9 J n F 1 b 3 Q 7 L C Z x d W 9 0 O 1 N l Y 3 R p b 2 4 x L 1 R h Y m x l I D A g K D M p L 0 d l w 6 R u Z G V y d G V y I F R 5 c C 5 7 Q W 5 z d G / D n z I s M X 0 m c X V v d D s s J n F 1 b 3 Q 7 U 2 V j d G l v b j E v V G F i b G U g M C A o M y k v R 2 X D p G 5 k Z X J 0 Z X I g V H l w L n t P c n Q s M n 0 m c X V v d D s s J n F 1 b 3 Q 7 U 2 V j d G l v b j E v V G F i b G U g M C A o M y k v R 2 X D p G 5 k Z X J 0 Z X I g V H l w L n t H c n A u L D N 9 J n F 1 b 3 Q 7 L C Z x d W 9 0 O 1 N l Y 3 R p b 2 4 x L 1 R h Y m x l I D A g K D M p L 0 d l w 6 R u Z G V y d G V y I F R 5 c C 5 7 T W F u b n N j a C 4 g S S w 0 f S Z x d W 9 0 O y w m c X V v d D t T Z W N 0 a W 9 u M S 9 U Y W J s Z S A w I C g z K S 9 H Z c O k b m R l c n R l c i B U e X A u e y w 1 f S Z x d W 9 0 O y w m c X V v d D t T Z W N 0 a W 9 u M S 9 U Y W J s Z S A w I C g z K S 9 H Z c O k b m R l c n R l c i B U e X A u e 0 1 h b m 5 z Y 2 g u I E l J L D Z 9 J n F 1 b 3 Q 7 L C Z x d W 9 0 O 1 N l Y 3 R p b 2 4 x L 1 R h Y m x l I D A g K D M p L 0 d l w 6 R u Z G V y d G V y I F R 5 c C 5 7 R X J n L i w 3 f S Z x d W 9 0 O y w m c X V v d D t T Z W N 0 a W 9 u M S 9 U Y W J s Z S A w I C g z K S 9 H Z c O k b m R l c n R l c i B U e X A u e 0 J l c m l j a H Q s O H 0 m c X V v d D s s J n F 1 b 3 Q 7 U 2 V j d G l v b j E v V G F i b G U g M C A o M y k v R 2 X D p G 5 k Z X J 0 Z X I g V H l w L n t p L D l 9 J n F 1 b 3 Q 7 L C Z x d W 9 0 O 1 N l Y 3 R p b 2 4 x L 1 R h Y m x l I D A g K D M p L 0 d l w 6 R u Z G V y d G V y I F R 5 c C 5 7 M i w x M H 0 m c X V v d D t d L C Z x d W 9 0 O 0 N v b H V t b k N v d W 5 0 J n F 1 b 3 Q 7 O j E x L C Z x d W 9 0 O 0 t l e U N v b H V t b k 5 h b W V z J n F 1 b 3 Q 7 O l t d L C Z x d W 9 0 O 0 N v b H V t b k l k Z W 5 0 a X R p Z X M m c X V v d D s 6 W y Z x d W 9 0 O 1 N l Y 3 R p b 2 4 x L 1 R h Y m x l I D A g K D M p L 0 d l w 6 R u Z G V y d G V y I F R 5 c C 5 7 Q W 5 z d G / D n y w w f S Z x d W 9 0 O y w m c X V v d D t T Z W N 0 a W 9 u M S 9 U Y W J s Z S A w I C g z K S 9 H Z c O k b m R l c n R l c i B U e X A u e 0 F u c 3 R v w 5 8 y L D F 9 J n F 1 b 3 Q 7 L C Z x d W 9 0 O 1 N l Y 3 R p b 2 4 x L 1 R h Y m x l I D A g K D M p L 0 d l w 6 R u Z G V y d G V y I F R 5 c C 5 7 T 3 J 0 L D J 9 J n F 1 b 3 Q 7 L C Z x d W 9 0 O 1 N l Y 3 R p b 2 4 x L 1 R h Y m x l I D A g K D M p L 0 d l w 6 R u Z G V y d G V y I F R 5 c C 5 7 R 3 J w L i w z f S Z x d W 9 0 O y w m c X V v d D t T Z W N 0 a W 9 u M S 9 U Y W J s Z S A w I C g z K S 9 H Z c O k b m R l c n R l c i B U e X A u e 0 1 h b m 5 z Y 2 g u I E k s N H 0 m c X V v d D s s J n F 1 b 3 Q 7 U 2 V j d G l v b j E v V G F i b G U g M C A o M y k v R 2 X D p G 5 k Z X J 0 Z X I g V H l w L n s s N X 0 m c X V v d D s s J n F 1 b 3 Q 7 U 2 V j d G l v b j E v V G F i b G U g M C A o M y k v R 2 X D p G 5 k Z X J 0 Z X I g V H l w L n t N Y W 5 u c 2 N o L i B J S S w 2 f S Z x d W 9 0 O y w m c X V v d D t T Z W N 0 a W 9 u M S 9 U Y W J s Z S A w I C g z K S 9 H Z c O k b m R l c n R l c i B U e X A u e 0 V y Z y 4 s N 3 0 m c X V v d D s s J n F 1 b 3 Q 7 U 2 V j d G l v b j E v V G F i b G U g M C A o M y k v R 2 X D p G 5 k Z X J 0 Z X I g V H l w L n t C Z X J p Y 2 h 0 L D h 9 J n F 1 b 3 Q 7 L C Z x d W 9 0 O 1 N l Y 3 R p b 2 4 x L 1 R h Y m x l I D A g K D M p L 0 d l w 6 R u Z G V y d G V y I F R 5 c C 5 7 a S w 5 f S Z x d W 9 0 O y w m c X V v d D t T Z W N 0 a W 9 u M S 9 U Y W J s Z S A w I C g z K S 9 H Z c O k b m R l c n R l c i B U e X A u e z I s M T B 9 J n F 1 b 3 Q 7 X S w m c X V v d D t S Z W x h d G l v b n N o a X B J b m Z v J n F 1 b 3 Q 7 O l t d f S I g L z 4 8 R W 5 0 c n k g V H l w Z T 0 i R m l s b E x h c 3 R V c G R h d G V k I i B W Y W x 1 Z T 0 i Z D I w M T g t M D Q t M j d U M D g 6 N D c 6 M z Y u N D E 0 M j U 4 N 1 o i I C 8 + P C 9 T d G F i b G V F b n R y a W V z P j w v S X R l b T 4 8 S X R l b T 4 8 S X R l b U x v Y 2 F 0 a W 9 u P j x J d G V t V H l w Z T 5 G b 3 J t d W x h P C 9 J d G V t V H l w Z T 4 8 S X R l b V B h d G g + U 2 V j d G l v b j E v V G F i b G U l M j A w J T I w K D M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z K S 9 E Y X R h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z K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N C k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N U Y W J s Z V 8 w X 1 8 0 I i A v P j x F b n R y e S B U e X B l P S J G a W x s U 3 R h d H V z I i B W Y W x 1 Z T 0 i c 0 N v b X B s Z X R l I i A v P j x F b n R y e S B U e X B l P S J G a W x s Q 2 9 1 b n Q i I F Z h b H V l P S J s M T Y i I C 8 + P E V u d H J 5 I F R 5 c G U 9 I k Z p b G x F c n J v c k N v d W 5 0 I i B W Y W x 1 Z T 0 i b D A i I C 8 + P E V u d H J 5 I F R 5 c G U 9 I k Z p b G x D b 2 x 1 b W 5 U e X B l c y I g V m F s d W U 9 I n N C Z 1 l H Q m d Z R 0 J n W U d C Z 1 k 9 I i A v P j x F b n R y e S B U e X B l P S J G a W x s Q 2 9 s d W 1 u T m F t Z X M i I F Z h b H V l P S J z W y Z x d W 9 0 O 0 F u c 3 R v w 5 8 m c X V v d D s s J n F 1 b 3 Q 7 Q W 5 z d G / D n z I m c X V v d D s s J n F 1 b 3 Q 7 T 3 J 0 J n F 1 b 3 Q 7 L C Z x d W 9 0 O 0 d y c C 4 m c X V v d D s s J n F 1 b 3 Q 7 T W F u b n N j a C 4 g S S Z x d W 9 0 O y w m c X V v d D t D b 2 x 1 b W 4 x J n F 1 b 3 Q 7 L C Z x d W 9 0 O 0 1 h b m 5 z Y 2 g u I E l J J n F 1 b 3 Q 7 L C Z x d W 9 0 O 0 V y Z y 4 m c X V v d D s s J n F 1 b 3 Q 7 Q m V y a W N o d C Z x d W 9 0 O y w m c X V v d D t p J n F 1 b 3 Q 7 L C Z x d W 9 0 O z I m c X V v d D t d I i A v P j x F b n R y e S B U e X B l P S J G a W x s R X J y b 3 J D b 2 R l I i B W Y W x 1 Z T 0 i c 1 V u a 2 5 v d 2 4 i I C 8 + P E V u d H J 5 I F R 5 c G U 9 I k F k Z G V k V G 9 E Y X R h T W 9 k Z W w i I F Z h b H V l P S J s M C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x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g M C A o N C k v R 2 X D p G 5 k Z X J 0 Z X I g V H l w L n t B b n N 0 b 8 O f L D B 9 J n F 1 b 3 Q 7 L C Z x d W 9 0 O 1 N l Y 3 R p b 2 4 x L 1 R h Y m x l I D A g K D Q p L 0 d l w 6 R u Z G V y d G V y I F R 5 c C 5 7 Q W 5 z d G / D n z I s M X 0 m c X V v d D s s J n F 1 b 3 Q 7 U 2 V j d G l v b j E v V G F i b G U g M C A o N C k v R 2 X D p G 5 k Z X J 0 Z X I g V H l w L n t P c n Q s M n 0 m c X V v d D s s J n F 1 b 3 Q 7 U 2 V j d G l v b j E v V G F i b G U g M C A o N C k v R 2 X D p G 5 k Z X J 0 Z X I g V H l w L n t H c n A u L D N 9 J n F 1 b 3 Q 7 L C Z x d W 9 0 O 1 N l Y 3 R p b 2 4 x L 1 R h Y m x l I D A g K D Q p L 0 d l w 6 R u Z G V y d G V y I F R 5 c C 5 7 T W F u b n N j a C 4 g S S w 0 f S Z x d W 9 0 O y w m c X V v d D t T Z W N 0 a W 9 u M S 9 U Y W J s Z S A w I C g 0 K S 9 H Z c O k b m R l c n R l c i B U e X A u e y w 1 f S Z x d W 9 0 O y w m c X V v d D t T Z W N 0 a W 9 u M S 9 U Y W J s Z S A w I C g 0 K S 9 H Z c O k b m R l c n R l c i B U e X A u e 0 1 h b m 5 z Y 2 g u I E l J L D Z 9 J n F 1 b 3 Q 7 L C Z x d W 9 0 O 1 N l Y 3 R p b 2 4 x L 1 R h Y m x l I D A g K D Q p L 0 d l w 6 R u Z G V y d G V y I F R 5 c C 5 7 R X J n L i w 3 f S Z x d W 9 0 O y w m c X V v d D t T Z W N 0 a W 9 u M S 9 U Y W J s Z S A w I C g 0 K S 9 H Z c O k b m R l c n R l c i B U e X A u e 0 J l c m l j a H Q s O H 0 m c X V v d D s s J n F 1 b 3 Q 7 U 2 V j d G l v b j E v V G F i b G U g M C A o N C k v R 2 X D p G 5 k Z X J 0 Z X I g V H l w L n t p L D l 9 J n F 1 b 3 Q 7 L C Z x d W 9 0 O 1 N l Y 3 R p b 2 4 x L 1 R h Y m x l I D A g K D Q p L 0 d l w 6 R u Z G V y d G V y I F R 5 c C 5 7 M i w x M H 0 m c X V v d D t d L C Z x d W 9 0 O 0 N v b H V t b k N v d W 5 0 J n F 1 b 3 Q 7 O j E x L C Z x d W 9 0 O 0 t l e U N v b H V t b k 5 h b W V z J n F 1 b 3 Q 7 O l t d L C Z x d W 9 0 O 0 N v b H V t b k l k Z W 5 0 a X R p Z X M m c X V v d D s 6 W y Z x d W 9 0 O 1 N l Y 3 R p b 2 4 x L 1 R h Y m x l I D A g K D Q p L 0 d l w 6 R u Z G V y d G V y I F R 5 c C 5 7 Q W 5 z d G / D n y w w f S Z x d W 9 0 O y w m c X V v d D t T Z W N 0 a W 9 u M S 9 U Y W J s Z S A w I C g 0 K S 9 H Z c O k b m R l c n R l c i B U e X A u e 0 F u c 3 R v w 5 8 y L D F 9 J n F 1 b 3 Q 7 L C Z x d W 9 0 O 1 N l Y 3 R p b 2 4 x L 1 R h Y m x l I D A g K D Q p L 0 d l w 6 R u Z G V y d G V y I F R 5 c C 5 7 T 3 J 0 L D J 9 J n F 1 b 3 Q 7 L C Z x d W 9 0 O 1 N l Y 3 R p b 2 4 x L 1 R h Y m x l I D A g K D Q p L 0 d l w 6 R u Z G V y d G V y I F R 5 c C 5 7 R 3 J w L i w z f S Z x d W 9 0 O y w m c X V v d D t T Z W N 0 a W 9 u M S 9 U Y W J s Z S A w I C g 0 K S 9 H Z c O k b m R l c n R l c i B U e X A u e 0 1 h b m 5 z Y 2 g u I E k s N H 0 m c X V v d D s s J n F 1 b 3 Q 7 U 2 V j d G l v b j E v V G F i b G U g M C A o N C k v R 2 X D p G 5 k Z X J 0 Z X I g V H l w L n s s N X 0 m c X V v d D s s J n F 1 b 3 Q 7 U 2 V j d G l v b j E v V G F i b G U g M C A o N C k v R 2 X D p G 5 k Z X J 0 Z X I g V H l w L n t N Y W 5 u c 2 N o L i B J S S w 2 f S Z x d W 9 0 O y w m c X V v d D t T Z W N 0 a W 9 u M S 9 U Y W J s Z S A w I C g 0 K S 9 H Z c O k b m R l c n R l c i B U e X A u e 0 V y Z y 4 s N 3 0 m c X V v d D s s J n F 1 b 3 Q 7 U 2 V j d G l v b j E v V G F i b G U g M C A o N C k v R 2 X D p G 5 k Z X J 0 Z X I g V H l w L n t C Z X J p Y 2 h 0 L D h 9 J n F 1 b 3 Q 7 L C Z x d W 9 0 O 1 N l Y 3 R p b 2 4 x L 1 R h Y m x l I D A g K D Q p L 0 d l w 6 R u Z G V y d G V y I F R 5 c C 5 7 a S w 5 f S Z x d W 9 0 O y w m c X V v d D t T Z W N 0 a W 9 u M S 9 U Y W J s Z S A w I C g 0 K S 9 H Z c O k b m R l c n R l c i B U e X A u e z I s M T B 9 J n F 1 b 3 Q 7 X S w m c X V v d D t S Z W x h d G l v b n N o a X B J b m Z v J n F 1 b 3 Q 7 O l t d f S I g L z 4 8 R W 5 0 c n k g V H l w Z T 0 i R m l s b E x h c 3 R V c G R h d G V k I i B W Y W x 1 Z T 0 i Z D I w M T g t M D Q t M j d U M D g 6 N D g 6 M z k u M j k 4 M z Q 4 O F o i I C 8 + P C 9 T d G F i b G V F b n R y a W V z P j w v S X R l b T 4 8 S X R l b T 4 8 S X R l b U x v Y 2 F 0 a W 9 u P j x J d G V t V H l w Z T 5 G b 3 J t d W x h P C 9 J d G V t V H l w Z T 4 8 S X R l b V B h d G g + U 2 V j d G l v b j E v V G F i b G U l M j A w J T I w K D Q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0 K S 9 E Y X R h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0 K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N S k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N U Y W J s Z V 8 w X 1 8 1 I i A v P j x F b n R y e S B U e X B l P S J G a W x s U 3 R h d H V z I i B W Y W x 1 Z T 0 i c 0 N v b X B s Z X R l I i A v P j x F b n R y e S B U e X B l P S J G a W x s Q 2 9 1 b n Q i I F Z h b H V l P S J s O C I g L z 4 8 R W 5 0 c n k g V H l w Z T 0 i R m l s b E V y c m 9 y Q 2 9 1 b n Q i I F Z h b H V l P S J s M C I g L z 4 8 R W 5 0 c n k g V H l w Z T 0 i R m l s b E N v b H V t b l R 5 c G V z I i B W Y W x 1 Z T 0 i c 0 J n W U d C Z 1 l H Q m d Z R 0 J n P T 0 i I C 8 + P E V u d H J 5 I F R 5 c G U 9 I k Z p b G x D b 2 x 1 b W 5 O Y W 1 l c y I g V m F s d W U 9 I n N b J n F 1 b 3 Q 7 Q W 5 z d G / D n y Z x d W 9 0 O y w m c X V v d D t B b n N 0 b 8 O f M i Z x d W 9 0 O y w m c X V v d D t P c n Q m c X V v d D s s J n F 1 b 3 Q 7 T W F u b n N j a C 4 g S S Z x d W 9 0 O y w m c X V v d D t D b 2 x 1 b W 4 x J n F 1 b 3 Q 7 L C Z x d W 9 0 O 0 1 h b m 5 z Y 2 g u I E l J J n F 1 b 3 Q 7 L C Z x d W 9 0 O 0 V y Z y 4 m c X V v d D s s J n F 1 b 3 Q 7 Q m V y a W N o d C Z x d W 9 0 O y w m c X V v d D t p J n F 1 b 3 Q 7 L C Z x d W 9 0 O z I m c X V v d D t d I i A v P j x F b n R y e S B U e X B l P S J G a W x s R X J y b 3 J D b 2 R l I i B W Y W x 1 Z T 0 i c 1 V u a 2 5 v d 2 4 i I C 8 + P E V u d H J 5 I F R 5 c G U 9 I k F k Z G V k V G 9 E Y X R h T W 9 k Z W w i I F Z h b H V l P S J s M C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x M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g M C A o N S k v R 2 X D p G 5 k Z X J 0 Z X I g V H l w L n t B b n N 0 b 8 O f L D B 9 J n F 1 b 3 Q 7 L C Z x d W 9 0 O 1 N l Y 3 R p b 2 4 x L 1 R h Y m x l I D A g K D U p L 0 d l w 6 R u Z G V y d G V y I F R 5 c C 5 7 Q W 5 z d G / D n z I s M X 0 m c X V v d D s s J n F 1 b 3 Q 7 U 2 V j d G l v b j E v V G F i b G U g M C A o N S k v R 2 X D p G 5 k Z X J 0 Z X I g V H l w L n t P c n Q s M n 0 m c X V v d D s s J n F 1 b 3 Q 7 U 2 V j d G l v b j E v V G F i b G U g M C A o N S k v R 2 X D p G 5 k Z X J 0 Z X I g V H l w L n t N Y W 5 u c 2 N o L i B J L D N 9 J n F 1 b 3 Q 7 L C Z x d W 9 0 O 1 N l Y 3 R p b 2 4 x L 1 R h Y m x l I D A g K D U p L 0 d l w 6 R u Z G V y d G V y I F R 5 c C 5 7 L D R 9 J n F 1 b 3 Q 7 L C Z x d W 9 0 O 1 N l Y 3 R p b 2 4 x L 1 R h Y m x l I D A g K D U p L 0 d l w 6 R u Z G V y d G V y I F R 5 c C 5 7 T W F u b n N j a C 4 g S U k s N X 0 m c X V v d D s s J n F 1 b 3 Q 7 U 2 V j d G l v b j E v V G F i b G U g M C A o N S k v R 2 X D p G 5 k Z X J 0 Z X I g V H l w L n t F c m c u L D Z 9 J n F 1 b 3 Q 7 L C Z x d W 9 0 O 1 N l Y 3 R p b 2 4 x L 1 R h Y m x l I D A g K D U p L 0 d l w 6 R u Z G V y d G V y I F R 5 c C 5 7 Q m V y a W N o d C w 3 f S Z x d W 9 0 O y w m c X V v d D t T Z W N 0 a W 9 u M S 9 U Y W J s Z S A w I C g 1 K S 9 H Z c O k b m R l c n R l c i B U e X A u e 2 k s O H 0 m c X V v d D s s J n F 1 b 3 Q 7 U 2 V j d G l v b j E v V G F i b G U g M C A o N S k v R 2 X D p G 5 k Z X J 0 Z X I g V H l w L n s y L D l 9 J n F 1 b 3 Q 7 X S w m c X V v d D t D b 2 x 1 b W 5 D b 3 V u d C Z x d W 9 0 O z o x M C w m c X V v d D t L Z X l D b 2 x 1 b W 5 O Y W 1 l c y Z x d W 9 0 O z p b X S w m c X V v d D t D b 2 x 1 b W 5 J Z G V u d G l 0 a W V z J n F 1 b 3 Q 7 O l s m c X V v d D t T Z W N 0 a W 9 u M S 9 U Y W J s Z S A w I C g 1 K S 9 H Z c O k b m R l c n R l c i B U e X A u e 0 F u c 3 R v w 5 8 s M H 0 m c X V v d D s s J n F 1 b 3 Q 7 U 2 V j d G l v b j E v V G F i b G U g M C A o N S k v R 2 X D p G 5 k Z X J 0 Z X I g V H l w L n t B b n N 0 b 8 O f M i w x f S Z x d W 9 0 O y w m c X V v d D t T Z W N 0 a W 9 u M S 9 U Y W J s Z S A w I C g 1 K S 9 H Z c O k b m R l c n R l c i B U e X A u e 0 9 y d C w y f S Z x d W 9 0 O y w m c X V v d D t T Z W N 0 a W 9 u M S 9 U Y W J s Z S A w I C g 1 K S 9 H Z c O k b m R l c n R l c i B U e X A u e 0 1 h b m 5 z Y 2 g u I E k s M 3 0 m c X V v d D s s J n F 1 b 3 Q 7 U 2 V j d G l v b j E v V G F i b G U g M C A o N S k v R 2 X D p G 5 k Z X J 0 Z X I g V H l w L n s s N H 0 m c X V v d D s s J n F 1 b 3 Q 7 U 2 V j d G l v b j E v V G F i b G U g M C A o N S k v R 2 X D p G 5 k Z X J 0 Z X I g V H l w L n t N Y W 5 u c 2 N o L i B J S S w 1 f S Z x d W 9 0 O y w m c X V v d D t T Z W N 0 a W 9 u M S 9 U Y W J s Z S A w I C g 1 K S 9 H Z c O k b m R l c n R l c i B U e X A u e 0 V y Z y 4 s N n 0 m c X V v d D s s J n F 1 b 3 Q 7 U 2 V j d G l v b j E v V G F i b G U g M C A o N S k v R 2 X D p G 5 k Z X J 0 Z X I g V H l w L n t C Z X J p Y 2 h 0 L D d 9 J n F 1 b 3 Q 7 L C Z x d W 9 0 O 1 N l Y 3 R p b 2 4 x L 1 R h Y m x l I D A g K D U p L 0 d l w 6 R u Z G V y d G V y I F R 5 c C 5 7 a S w 4 f S Z x d W 9 0 O y w m c X V v d D t T Z W N 0 a W 9 u M S 9 U Y W J s Z S A w I C g 1 K S 9 H Z c O k b m R l c n R l c i B U e X A u e z I s O X 0 m c X V v d D t d L C Z x d W 9 0 O 1 J l b G F 0 a W 9 u c 2 h p c E l u Z m 8 m c X V v d D s 6 W 1 1 9 I i A v P j x F b n R y e S B U e X B l P S J G a W x s T G F z d F V w Z G F 0 Z W Q i I F Z h b H V l P S J k M j A x O C 0 w N C 0 y N 1 Q w O D o 0 O T o y M C 4 y N j U 2 N j U 0 W i I g L z 4 8 L 1 N 0 Y W J s Z U V u d H J p Z X M + P C 9 J d G V t P j x J d G V t P j x J d G V t T G 9 j Y X R p b 2 4 + P E l 0 Z W 1 U e X B l P k Z v c m 1 1 b G E 8 L 0 l 0 Z W 1 U e X B l P j x J d G V t U G F 0 a D 5 T Z W N 0 a W 9 u M S 9 U Y W J s Z S U y M D A l M j A o N S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U p L 0 R h d G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U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2 K T w v S X R l b V B h d G g + P C 9 J d G V t T G 9 j Y X R p b 2 4 + P F N 0 Y W J s Z U V u d H J p Z X M + P E V u d H J 5 I F R 5 c G U 9 I k l z U H J p d m F 0 Z S I g V m F s d W U 9 I m w w I i A v P j x F b n R y e S B U e X B l P S J O Y W 1 l V X B k Y X R l Z E F m d G V y R m l s b C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V G F y Z 2 V 0 I i B W Y W x 1 Z T 0 i c 1 R h Y m x l X z B f X z Y i I C 8 + P E V u d H J 5 I F R 5 c G U 9 I k Z p b G x T d G F 0 d X M i I F Z h b H V l P S J z Q 2 9 t c G x l d G U i I C 8 + P E V u d H J 5 I F R 5 c G U 9 I k Z p b G x D b 3 V u d C I g V m F s d W U 9 I m w 0 I i A v P j x F b n R y e S B U e X B l P S J G a W x s R X J y b 3 J D b 3 V u d C I g V m F s d W U 9 I m w w I i A v P j x F b n R y e S B U e X B l P S J G a W x s Q 2 9 s d W 1 u V H l w Z X M i I F Z h b H V l P S J z Q m d Z R 0 J n W U d C Z 1 l H Q m c 9 P S I g L z 4 8 R W 5 0 c n k g V H l w Z T 0 i R m l s b E N v b H V t b k 5 h b W V z I i B W Y W x 1 Z T 0 i c 1 s m c X V v d D t B b n N 0 b 8 O f J n F 1 b 3 Q 7 L C Z x d W 9 0 O 0 F u c 3 R v w 5 8 y J n F 1 b 3 Q 7 L C Z x d W 9 0 O 0 9 y d C Z x d W 9 0 O y w m c X V v d D t N Y W 5 u c 2 N o L i B J J n F 1 b 3 Q 7 L C Z x d W 9 0 O 0 N v b H V t b j E m c X V v d D s s J n F 1 b 3 Q 7 T W F u b n N j a C 4 g S U k m c X V v d D s s J n F 1 b 3 Q 7 R X J n L i Z x d W 9 0 O y w m c X V v d D t C Z X J p Y 2 h 0 J n F 1 b 3 Q 7 L C Z x d W 9 0 O 2 k m c X V v d D s s J n F 1 b 3 Q 7 M i Z x d W 9 0 O 1 0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E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S A w I C g 2 K S 9 H Z c O k b m R l c n R l c i B U e X A u e 0 F u c 3 R v w 5 8 s M H 0 m c X V v d D s s J n F 1 b 3 Q 7 U 2 V j d G l v b j E v V G F i b G U g M C A o N i k v R 2 X D p G 5 k Z X J 0 Z X I g V H l w L n t B b n N 0 b 8 O f M i w x f S Z x d W 9 0 O y w m c X V v d D t T Z W N 0 a W 9 u M S 9 U Y W J s Z S A w I C g 2 K S 9 H Z c O k b m R l c n R l c i B U e X A u e 0 9 y d C w y f S Z x d W 9 0 O y w m c X V v d D t T Z W N 0 a W 9 u M S 9 U Y W J s Z S A w I C g 2 K S 9 H Z c O k b m R l c n R l c i B U e X A u e 0 1 h b m 5 z Y 2 g u I E k s M 3 0 m c X V v d D s s J n F 1 b 3 Q 7 U 2 V j d G l v b j E v V G F i b G U g M C A o N i k v R 2 X D p G 5 k Z X J 0 Z X I g V H l w L n s s N H 0 m c X V v d D s s J n F 1 b 3 Q 7 U 2 V j d G l v b j E v V G F i b G U g M C A o N i k v R 2 X D p G 5 k Z X J 0 Z X I g V H l w L n t N Y W 5 u c 2 N o L i B J S S w 1 f S Z x d W 9 0 O y w m c X V v d D t T Z W N 0 a W 9 u M S 9 U Y W J s Z S A w I C g 2 K S 9 H Z c O k b m R l c n R l c i B U e X A u e 0 V y Z y 4 s N n 0 m c X V v d D s s J n F 1 b 3 Q 7 U 2 V j d G l v b j E v V G F i b G U g M C A o N i k v R 2 X D p G 5 k Z X J 0 Z X I g V H l w L n t C Z X J p Y 2 h 0 L D d 9 J n F 1 b 3 Q 7 L C Z x d W 9 0 O 1 N l Y 3 R p b 2 4 x L 1 R h Y m x l I D A g K D Y p L 0 d l w 6 R u Z G V y d G V y I F R 5 c C 5 7 a S w 4 f S Z x d W 9 0 O y w m c X V v d D t T Z W N 0 a W 9 u M S 9 U Y W J s Z S A w I C g 2 K S 9 H Z c O k b m R l c n R l c i B U e X A u e z I s O X 0 m c X V v d D t d L C Z x d W 9 0 O 0 N v b H V t b k N v d W 5 0 J n F 1 b 3 Q 7 O j E w L C Z x d W 9 0 O 0 t l e U N v b H V t b k 5 h b W V z J n F 1 b 3 Q 7 O l t d L C Z x d W 9 0 O 0 N v b H V t b k l k Z W 5 0 a X R p Z X M m c X V v d D s 6 W y Z x d W 9 0 O 1 N l Y 3 R p b 2 4 x L 1 R h Y m x l I D A g K D Y p L 0 d l w 6 R u Z G V y d G V y I F R 5 c C 5 7 Q W 5 z d G / D n y w w f S Z x d W 9 0 O y w m c X V v d D t T Z W N 0 a W 9 u M S 9 U Y W J s Z S A w I C g 2 K S 9 H Z c O k b m R l c n R l c i B U e X A u e 0 F u c 3 R v w 5 8 y L D F 9 J n F 1 b 3 Q 7 L C Z x d W 9 0 O 1 N l Y 3 R p b 2 4 x L 1 R h Y m x l I D A g K D Y p L 0 d l w 6 R u Z G V y d G V y I F R 5 c C 5 7 T 3 J 0 L D J 9 J n F 1 b 3 Q 7 L C Z x d W 9 0 O 1 N l Y 3 R p b 2 4 x L 1 R h Y m x l I D A g K D Y p L 0 d l w 6 R u Z G V y d G V y I F R 5 c C 5 7 T W F u b n N j a C 4 g S S w z f S Z x d W 9 0 O y w m c X V v d D t T Z W N 0 a W 9 u M S 9 U Y W J s Z S A w I C g 2 K S 9 H Z c O k b m R l c n R l c i B U e X A u e y w 0 f S Z x d W 9 0 O y w m c X V v d D t T Z W N 0 a W 9 u M S 9 U Y W J s Z S A w I C g 2 K S 9 H Z c O k b m R l c n R l c i B U e X A u e 0 1 h b m 5 z Y 2 g u I E l J L D V 9 J n F 1 b 3 Q 7 L C Z x d W 9 0 O 1 N l Y 3 R p b 2 4 x L 1 R h Y m x l I D A g K D Y p L 0 d l w 6 R u Z G V y d G V y I F R 5 c C 5 7 R X J n L i w 2 f S Z x d W 9 0 O y w m c X V v d D t T Z W N 0 a W 9 u M S 9 U Y W J s Z S A w I C g 2 K S 9 H Z c O k b m R l c n R l c i B U e X A u e 0 J l c m l j a H Q s N 3 0 m c X V v d D s s J n F 1 b 3 Q 7 U 2 V j d G l v b j E v V G F i b G U g M C A o N i k v R 2 X D p G 5 k Z X J 0 Z X I g V H l w L n t p L D h 9 J n F 1 b 3 Q 7 L C Z x d W 9 0 O 1 N l Y 3 R p b 2 4 x L 1 R h Y m x l I D A g K D Y p L 0 d l w 6 R u Z G V y d G V y I F R 5 c C 5 7 M i w 5 f S Z x d W 9 0 O 1 0 s J n F 1 b 3 Q 7 U m V s Y X R p b 2 5 z a G l w S W 5 m b y Z x d W 9 0 O z p b X X 0 i I C 8 + P E V u d H J 5 I F R 5 c G U 9 I k Z p b G x M Y X N 0 V X B k Y X R l Z C I g V m F s d W U 9 I m Q y M D E 4 L T A 0 L T I 3 V D A 4 O j Q 5 O j U 3 L j E 1 O T c x M T B a I i A v P j w v U 3 R h Y m x l R W 5 0 c m l l c z 4 8 L 0 l 0 Z W 0 + P E l 0 Z W 0 + P E l 0 Z W 1 M b 2 N h d G l v b j 4 8 S X R l b V R 5 c G U + R m 9 y b X V s Y T w v S X R l b V R 5 c G U + P E l 0 Z W 1 Q Y X R o P l N l Y 3 R p b 2 4 x L 1 R h Y m x l J T I w M C U y M C g 2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N i k v R G F 0 Y T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N i k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c p P C 9 J d G V t U G F 0 a D 4 8 L 0 l 0 Z W 1 M b 2 N h d G l v b j 4 8 U 3 R h Y m x l R W 5 0 c m l l c z 4 8 R W 5 0 c n k g V H l w Z T 0 i S X N Q c m l 2 Y X R l I i B W Y W x 1 Z T 0 i b D A i I C 8 + P E V u d H J 5 I F R 5 c G U 9 I k 5 h b W V V c G R h d G V k Q W Z 0 Z X J G a W x s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U Y X J n Z X Q i I F Z h b H V l P S J z V G F i b G V f M F 9 f N y I g L z 4 8 R W 5 0 c n k g V H l w Z T 0 i R m l s b F N 0 Y X R 1 c y I g V m F s d W U 9 I n N D b 2 1 w b G V 0 Z S I g L z 4 8 R W 5 0 c n k g V H l w Z T 0 i R m l s b E N v d W 5 0 I i B W Y W x 1 Z T 0 i b D I i I C 8 + P E V u d H J 5 I F R 5 c G U 9 I k Z p b G x F c n J v c k N v d W 5 0 I i B W Y W x 1 Z T 0 i b D A i I C 8 + P E V u d H J 5 I F R 5 c G U 9 I k Z p b G x D b 2 x 1 b W 5 U e X B l c y I g V m F s d W U 9 I n N C Z 1 l H Q m d Z R 0 J n W U d C Z z 0 9 I i A v P j x F b n R y e S B U e X B l P S J G a W x s Q 2 9 s d W 1 u T m F t Z X M i I F Z h b H V l P S J z W y Z x d W 9 0 O 0 F u c 3 R v w 5 8 m c X V v d D s s J n F 1 b 3 Q 7 Q W 5 z d G / D n z I m c X V v d D s s J n F 1 b 3 Q 7 T 3 J 0 J n F 1 b 3 Q 7 L C Z x d W 9 0 O 0 1 h b m 5 z Y 2 g u I E k m c X V v d D s s J n F 1 b 3 Q 7 Q 2 9 s d W 1 u M S Z x d W 9 0 O y w m c X V v d D t N Y W 5 u c 2 N o L i B J S S Z x d W 9 0 O y w m c X V v d D t F c m c u J n F 1 b 3 Q 7 L C Z x d W 9 0 O 0 J l c m l j a H Q m c X V v d D s s J n F 1 b 3 Q 7 a S Z x d W 9 0 O y w m c X V v d D s y J n F 1 b 3 Q 7 X S I g L z 4 8 R W 5 0 c n k g V H l w Z T 0 i R m l s b E V y c m 9 y Q 2 9 k Z S I g V m F s d W U 9 I n N V b m t u b 3 d u I i A v P j x F b n R y e S B U e X B l P S J B Z G R l Z F R v R G F 0 Y U 1 v Z G V s I i B W Y W x 1 Z T 0 i b D A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M T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I D A g K D c p L 0 d l w 6 R u Z G V y d G V y I F R 5 c C 5 7 Q W 5 z d G / D n y w w f S Z x d W 9 0 O y w m c X V v d D t T Z W N 0 a W 9 u M S 9 U Y W J s Z S A w I C g 3 K S 9 H Z c O k b m R l c n R l c i B U e X A u e 0 F u c 3 R v w 5 8 y L D F 9 J n F 1 b 3 Q 7 L C Z x d W 9 0 O 1 N l Y 3 R p b 2 4 x L 1 R h Y m x l I D A g K D c p L 0 d l w 6 R u Z G V y d G V y I F R 5 c C 5 7 T 3 J 0 L D J 9 J n F 1 b 3 Q 7 L C Z x d W 9 0 O 1 N l Y 3 R p b 2 4 x L 1 R h Y m x l I D A g K D c p L 0 d l w 6 R u Z G V y d G V y I F R 5 c C 5 7 T W F u b n N j a C 4 g S S w z f S Z x d W 9 0 O y w m c X V v d D t T Z W N 0 a W 9 u M S 9 U Y W J s Z S A w I C g 3 K S 9 H Z c O k b m R l c n R l c i B U e X A u e y w 0 f S Z x d W 9 0 O y w m c X V v d D t T Z W N 0 a W 9 u M S 9 U Y W J s Z S A w I C g 3 K S 9 H Z c O k b m R l c n R l c i B U e X A u e 0 1 h b m 5 z Y 2 g u I E l J L D V 9 J n F 1 b 3 Q 7 L C Z x d W 9 0 O 1 N l Y 3 R p b 2 4 x L 1 R h Y m x l I D A g K D c p L 0 d l w 6 R u Z G V y d G V y I F R 5 c C 5 7 R X J n L i w 2 f S Z x d W 9 0 O y w m c X V v d D t T Z W N 0 a W 9 u M S 9 U Y W J s Z S A w I C g 3 K S 9 H Z c O k b m R l c n R l c i B U e X A u e 0 J l c m l j a H Q s N 3 0 m c X V v d D s s J n F 1 b 3 Q 7 U 2 V j d G l v b j E v V G F i b G U g M C A o N y k v R 2 X D p G 5 k Z X J 0 Z X I g V H l w L n t p L D h 9 J n F 1 b 3 Q 7 L C Z x d W 9 0 O 1 N l Y 3 R p b 2 4 x L 1 R h Y m x l I D A g K D c p L 0 d l w 6 R u Z G V y d G V y I F R 5 c C 5 7 M i w 5 f S Z x d W 9 0 O 1 0 s J n F 1 b 3 Q 7 Q 2 9 s d W 1 u Q 2 9 1 b n Q m c X V v d D s 6 M T A s J n F 1 b 3 Q 7 S 2 V 5 Q 2 9 s d W 1 u T m F t Z X M m c X V v d D s 6 W 1 0 s J n F 1 b 3 Q 7 Q 2 9 s d W 1 u S W R l b n R p d G l l c y Z x d W 9 0 O z p b J n F 1 b 3 Q 7 U 2 V j d G l v b j E v V G F i b G U g M C A o N y k v R 2 X D p G 5 k Z X J 0 Z X I g V H l w L n t B b n N 0 b 8 O f L D B 9 J n F 1 b 3 Q 7 L C Z x d W 9 0 O 1 N l Y 3 R p b 2 4 x L 1 R h Y m x l I D A g K D c p L 0 d l w 6 R u Z G V y d G V y I F R 5 c C 5 7 Q W 5 z d G / D n z I s M X 0 m c X V v d D s s J n F 1 b 3 Q 7 U 2 V j d G l v b j E v V G F i b G U g M C A o N y k v R 2 X D p G 5 k Z X J 0 Z X I g V H l w L n t P c n Q s M n 0 m c X V v d D s s J n F 1 b 3 Q 7 U 2 V j d G l v b j E v V G F i b G U g M C A o N y k v R 2 X D p G 5 k Z X J 0 Z X I g V H l w L n t N Y W 5 u c 2 N o L i B J L D N 9 J n F 1 b 3 Q 7 L C Z x d W 9 0 O 1 N l Y 3 R p b 2 4 x L 1 R h Y m x l I D A g K D c p L 0 d l w 6 R u Z G V y d G V y I F R 5 c C 5 7 L D R 9 J n F 1 b 3 Q 7 L C Z x d W 9 0 O 1 N l Y 3 R p b 2 4 x L 1 R h Y m x l I D A g K D c p L 0 d l w 6 R u Z G V y d G V y I F R 5 c C 5 7 T W F u b n N j a C 4 g S U k s N X 0 m c X V v d D s s J n F 1 b 3 Q 7 U 2 V j d G l v b j E v V G F i b G U g M C A o N y k v R 2 X D p G 5 k Z X J 0 Z X I g V H l w L n t F c m c u L D Z 9 J n F 1 b 3 Q 7 L C Z x d W 9 0 O 1 N l Y 3 R p b 2 4 x L 1 R h Y m x l I D A g K D c p L 0 d l w 6 R u Z G V y d G V y I F R 5 c C 5 7 Q m V y a W N o d C w 3 f S Z x d W 9 0 O y w m c X V v d D t T Z W N 0 a W 9 u M S 9 U Y W J s Z S A w I C g 3 K S 9 H Z c O k b m R l c n R l c i B U e X A u e 2 k s O H 0 m c X V v d D s s J n F 1 b 3 Q 7 U 2 V j d G l v b j E v V G F i b G U g M C A o N y k v R 2 X D p G 5 k Z X J 0 Z X I g V H l w L n s y L D l 9 J n F 1 b 3 Q 7 X S w m c X V v d D t S Z W x h d G l v b n N o a X B J b m Z v J n F 1 b 3 Q 7 O l t d f S I g L z 4 8 R W 5 0 c n k g V H l w Z T 0 i R m l s b E x h c 3 R V c G R h d G V k I i B W Y W x 1 Z T 0 i Z D I w M T g t M D Q t M j d U M D g 6 N T A 6 N T A u N D I 0 N D M 4 M F o i I C 8 + P C 9 T d G F i b G V F b n R y a W V z P j w v S X R l b T 4 8 S X R l b T 4 8 S X R l b U x v Y 2 F 0 a W 9 u P j x J d G V t V H l w Z T 5 G b 3 J t d W x h P C 9 J d G V t V H l w Z T 4 8 S X R l b V B h d G g + U 2 V j d G l v b j E v V G F i b G U l M j A w J T I w K D c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3 K S 9 E Y X R h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3 K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O C k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N U Y W J s Z V 8 w X 1 8 4 I i A v P j x F b n R y e S B U e X B l P S J G a W x s Q 2 9 1 b n Q i I F Z h b H V l P S J s M S I g L z 4 8 R W 5 0 c n k g V H l w Z T 0 i R m l s b F N 0 Y X R 1 c y I g V m F s d W U 9 I n N D b 2 1 w b G V 0 Z S I g L z 4 8 R W 5 0 c n k g V H l w Z T 0 i R m l s b E V y c m 9 y Q 2 9 1 b n Q i I F Z h b H V l P S J s M C I g L z 4 8 R W 5 0 c n k g V H l w Z T 0 i R m l s b E N v b H V t b l R 5 c G V z I i B W Y W x 1 Z T 0 i c 0 J n W U d C Z 1 l H Q m d Z R 0 J n P T 0 i I C 8 + P E V u d H J 5 I F R 5 c G U 9 I k Z p b G x D b 2 x 1 b W 5 O Y W 1 l c y I g V m F s d W U 9 I n N b J n F 1 b 3 Q 7 Q W 5 z d G / D n y Z x d W 9 0 O y w m c X V v d D t B b n N 0 b 8 O f M i Z x d W 9 0 O y w m c X V v d D t P c n Q m c X V v d D s s J n F 1 b 3 Q 7 T W F u b n N j a C 4 g S S Z x d W 9 0 O y w m c X V v d D t D b 2 x 1 b W 4 x J n F 1 b 3 Q 7 L C Z x d W 9 0 O 0 1 h b m 5 z Y 2 g u I E l J J n F 1 b 3 Q 7 L C Z x d W 9 0 O 0 V y Z y 4 m c X V v d D s s J n F 1 b 3 Q 7 Q m V y a W N o d C Z x d W 9 0 O y w m c X V v d D t p J n F 1 b 3 Q 7 L C Z x d W 9 0 O z I m c X V v d D t d I i A v P j x F b n R y e S B U e X B l P S J G a W x s R X J y b 3 J D b 2 R l I i B W Y W x 1 Z T 0 i c 1 V u a 2 5 v d 2 4 i I C 8 + P E V u d H J 5 I F R 5 c G U 9 I k F k Z G V k V G 9 E Y X R h T W 9 k Z W w i I F Z h b H V l P S J s M C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x M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g M C A o O C k v R 2 X D p G 5 k Z X J 0 Z X I g V H l w L n t B b n N 0 b 8 O f L D B 9 J n F 1 b 3 Q 7 L C Z x d W 9 0 O 1 N l Y 3 R p b 2 4 x L 1 R h Y m x l I D A g K D g p L 0 d l w 6 R u Z G V y d G V y I F R 5 c C 5 7 Q W 5 z d G / D n z I s M X 0 m c X V v d D s s J n F 1 b 3 Q 7 U 2 V j d G l v b j E v V G F i b G U g M C A o O C k v R 2 X D p G 5 k Z X J 0 Z X I g V H l w L n t P c n Q s M n 0 m c X V v d D s s J n F 1 b 3 Q 7 U 2 V j d G l v b j E v V G F i b G U g M C A o O C k v R 2 X D p G 5 k Z X J 0 Z X I g V H l w L n t N Y W 5 u c 2 N o L i B J L D N 9 J n F 1 b 3 Q 7 L C Z x d W 9 0 O 1 N l Y 3 R p b 2 4 x L 1 R h Y m x l I D A g K D g p L 0 d l w 6 R u Z G V y d G V y I F R 5 c C 5 7 L D R 9 J n F 1 b 3 Q 7 L C Z x d W 9 0 O 1 N l Y 3 R p b 2 4 x L 1 R h Y m x l I D A g K D g p L 0 d l w 6 R u Z G V y d G V y I F R 5 c C 5 7 T W F u b n N j a C 4 g S U k s N X 0 m c X V v d D s s J n F 1 b 3 Q 7 U 2 V j d G l v b j E v V G F i b G U g M C A o O C k v R 2 X D p G 5 k Z X J 0 Z X I g V H l w L n t F c m c u L D Z 9 J n F 1 b 3 Q 7 L C Z x d W 9 0 O 1 N l Y 3 R p b 2 4 x L 1 R h Y m x l I D A g K D g p L 0 d l w 6 R u Z G V y d G V y I F R 5 c C 5 7 Q m V y a W N o d C w 3 f S Z x d W 9 0 O y w m c X V v d D t T Z W N 0 a W 9 u M S 9 U Y W J s Z S A w I C g 4 K S 9 H Z c O k b m R l c n R l c i B U e X A u e 2 k s O H 0 m c X V v d D s s J n F 1 b 3 Q 7 U 2 V j d G l v b j E v V G F i b G U g M C A o O C k v R 2 X D p G 5 k Z X J 0 Z X I g V H l w L n s y L D l 9 J n F 1 b 3 Q 7 X S w m c X V v d D t D b 2 x 1 b W 5 D b 3 V u d C Z x d W 9 0 O z o x M C w m c X V v d D t L Z X l D b 2 x 1 b W 5 O Y W 1 l c y Z x d W 9 0 O z p b X S w m c X V v d D t D b 2 x 1 b W 5 J Z G V u d G l 0 a W V z J n F 1 b 3 Q 7 O l s m c X V v d D t T Z W N 0 a W 9 u M S 9 U Y W J s Z S A w I C g 4 K S 9 H Z c O k b m R l c n R l c i B U e X A u e 0 F u c 3 R v w 5 8 s M H 0 m c X V v d D s s J n F 1 b 3 Q 7 U 2 V j d G l v b j E v V G F i b G U g M C A o O C k v R 2 X D p G 5 k Z X J 0 Z X I g V H l w L n t B b n N 0 b 8 O f M i w x f S Z x d W 9 0 O y w m c X V v d D t T Z W N 0 a W 9 u M S 9 U Y W J s Z S A w I C g 4 K S 9 H Z c O k b m R l c n R l c i B U e X A u e 0 9 y d C w y f S Z x d W 9 0 O y w m c X V v d D t T Z W N 0 a W 9 u M S 9 U Y W J s Z S A w I C g 4 K S 9 H Z c O k b m R l c n R l c i B U e X A u e 0 1 h b m 5 z Y 2 g u I E k s M 3 0 m c X V v d D s s J n F 1 b 3 Q 7 U 2 V j d G l v b j E v V G F i b G U g M C A o O C k v R 2 X D p G 5 k Z X J 0 Z X I g V H l w L n s s N H 0 m c X V v d D s s J n F 1 b 3 Q 7 U 2 V j d G l v b j E v V G F i b G U g M C A o O C k v R 2 X D p G 5 k Z X J 0 Z X I g V H l w L n t N Y W 5 u c 2 N o L i B J S S w 1 f S Z x d W 9 0 O y w m c X V v d D t T Z W N 0 a W 9 u M S 9 U Y W J s Z S A w I C g 4 K S 9 H Z c O k b m R l c n R l c i B U e X A u e 0 V y Z y 4 s N n 0 m c X V v d D s s J n F 1 b 3 Q 7 U 2 V j d G l v b j E v V G F i b G U g M C A o O C k v R 2 X D p G 5 k Z X J 0 Z X I g V H l w L n t C Z X J p Y 2 h 0 L D d 9 J n F 1 b 3 Q 7 L C Z x d W 9 0 O 1 N l Y 3 R p b 2 4 x L 1 R h Y m x l I D A g K D g p L 0 d l w 6 R u Z G V y d G V y I F R 5 c C 5 7 a S w 4 f S Z x d W 9 0 O y w m c X V v d D t T Z W N 0 a W 9 u M S 9 U Y W J s Z S A w I C g 4 K S 9 H Z c O k b m R l c n R l c i B U e X A u e z I s O X 0 m c X V v d D t d L C Z x d W 9 0 O 1 J l b G F 0 a W 9 u c 2 h p c E l u Z m 8 m c X V v d D s 6 W 1 1 9 I i A v P j x F b n R y e S B U e X B l P S J G a W x s T G F z d F V w Z G F 0 Z W Q i I F Z h b H V l P S J k M j A x O C 0 w N C 0 y N 1 Q w O D o 1 M T o z M S 4 w M j Y 4 M T E z W i I g L z 4 8 L 1 N 0 Y W J s Z U V u d H J p Z X M + P C 9 J d G V t P j x J d G V t P j x J d G V t T G 9 j Y X R p b 2 4 + P E l 0 Z W 1 U e X B l P k Z v c m 1 1 b G E 8 L 0 l 0 Z W 1 U e X B l P j x J d G V t U G F 0 a D 5 T Z W N 0 a W 9 u M S 9 U Y W J s Z S U y M D A l M j A o O C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g p L 0 R h d G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g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5 K T w v S X R l b V B h d G g + P C 9 J d G V t T G 9 j Y X R p b 2 4 + P F N 0 Y W J s Z U V u d H J p Z X M + P E V u d H J 5 I F R 5 c G U 9 I k l z U H J p d m F 0 Z S I g V m F s d W U 9 I m w w I i A v P j x F b n R y e S B U e X B l P S J O Y W 1 l V X B k Y X R l Z E F m d G V y R m l s b C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V G F y Z 2 V 0 I i B W Y W x 1 Z T 0 i c 1 R h Y m x l X z B f X z k i I C 8 + P E V u d H J 5 I F R 5 c G U 9 I k Z p b G x T d G F 0 d X M i I F Z h b H V l P S J z Q 2 9 t c G x l d G U i I C 8 + P E V u d H J 5 I F R 5 c G U 9 I k Z p b G x D b 3 V u d C I g V m F s d W U 9 I m w x I i A v P j x F b n R y e S B U e X B l P S J G a W x s R X J y b 3 J D b 3 V u d C I g V m F s d W U 9 I m w w I i A v P j x F b n R y e S B U e X B l P S J G a W x s Q 2 9 s d W 1 u V H l w Z X M i I F Z h b H V l P S J z Q m d Z R 0 J n W U d C Z 1 l H Q m c 9 P S I g L z 4 8 R W 5 0 c n k g V H l w Z T 0 i R m l s b E N v b H V t b k 5 h b W V z I i B W Y W x 1 Z T 0 i c 1 s m c X V v d D t B b n N 0 b 8 O f J n F 1 b 3 Q 7 L C Z x d W 9 0 O 0 F u c 3 R v w 5 8 y J n F 1 b 3 Q 7 L C Z x d W 9 0 O 0 9 y d C Z x d W 9 0 O y w m c X V v d D t N Y W 5 u c 2 N o L i B J J n F 1 b 3 Q 7 L C Z x d W 9 0 O 0 N v b H V t b j E m c X V v d D s s J n F 1 b 3 Q 7 T W F u b n N j a C 4 g S U k m c X V v d D s s J n F 1 b 3 Q 7 R X J n L i Z x d W 9 0 O y w m c X V v d D t C Z X J p Y 2 h 0 J n F 1 b 3 Q 7 L C Z x d W 9 0 O 2 k m c X V v d D s s J n F 1 b 3 Q 7 M i Z x d W 9 0 O 1 0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E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S A w I C g 5 K S 9 H Z c O k b m R l c n R l c i B U e X A u e 0 F u c 3 R v w 5 8 s M H 0 m c X V v d D s s J n F 1 b 3 Q 7 U 2 V j d G l v b j E v V G F i b G U g M C A o O S k v R 2 X D p G 5 k Z X J 0 Z X I g V H l w L n t B b n N 0 b 8 O f M i w x f S Z x d W 9 0 O y w m c X V v d D t T Z W N 0 a W 9 u M S 9 U Y W J s Z S A w I C g 5 K S 9 H Z c O k b m R l c n R l c i B U e X A u e 0 9 y d C w y f S Z x d W 9 0 O y w m c X V v d D t T Z W N 0 a W 9 u M S 9 U Y W J s Z S A w I C g 5 K S 9 H Z c O k b m R l c n R l c i B U e X A u e 0 1 h b m 5 z Y 2 g u I E k s M 3 0 m c X V v d D s s J n F 1 b 3 Q 7 U 2 V j d G l v b j E v V G F i b G U g M C A o O S k v R 2 X D p G 5 k Z X J 0 Z X I g V H l w L n s s N H 0 m c X V v d D s s J n F 1 b 3 Q 7 U 2 V j d G l v b j E v V G F i b G U g M C A o O S k v R 2 X D p G 5 k Z X J 0 Z X I g V H l w L n t N Y W 5 u c 2 N o L i B J S S w 1 f S Z x d W 9 0 O y w m c X V v d D t T Z W N 0 a W 9 u M S 9 U Y W J s Z S A w I C g 5 K S 9 H Z c O k b m R l c n R l c i B U e X A u e 0 V y Z y 4 s N n 0 m c X V v d D s s J n F 1 b 3 Q 7 U 2 V j d G l v b j E v V G F i b G U g M C A o O S k v R 2 X D p G 5 k Z X J 0 Z X I g V H l w L n t C Z X J p Y 2 h 0 L D d 9 J n F 1 b 3 Q 7 L C Z x d W 9 0 O 1 N l Y 3 R p b 2 4 x L 1 R h Y m x l I D A g K D k p L 0 d l w 6 R u Z G V y d G V y I F R 5 c C 5 7 a S w 4 f S Z x d W 9 0 O y w m c X V v d D t T Z W N 0 a W 9 u M S 9 U Y W J s Z S A w I C g 5 K S 9 H Z c O k b m R l c n R l c i B U e X A u e z I s O X 0 m c X V v d D t d L C Z x d W 9 0 O 0 N v b H V t b k N v d W 5 0 J n F 1 b 3 Q 7 O j E w L C Z x d W 9 0 O 0 t l e U N v b H V t b k 5 h b W V z J n F 1 b 3 Q 7 O l t d L C Z x d W 9 0 O 0 N v b H V t b k l k Z W 5 0 a X R p Z X M m c X V v d D s 6 W y Z x d W 9 0 O 1 N l Y 3 R p b 2 4 x L 1 R h Y m x l I D A g K D k p L 0 d l w 6 R u Z G V y d G V y I F R 5 c C 5 7 Q W 5 z d G / D n y w w f S Z x d W 9 0 O y w m c X V v d D t T Z W N 0 a W 9 u M S 9 U Y W J s Z S A w I C g 5 K S 9 H Z c O k b m R l c n R l c i B U e X A u e 0 F u c 3 R v w 5 8 y L D F 9 J n F 1 b 3 Q 7 L C Z x d W 9 0 O 1 N l Y 3 R p b 2 4 x L 1 R h Y m x l I D A g K D k p L 0 d l w 6 R u Z G V y d G V y I F R 5 c C 5 7 T 3 J 0 L D J 9 J n F 1 b 3 Q 7 L C Z x d W 9 0 O 1 N l Y 3 R p b 2 4 x L 1 R h Y m x l I D A g K D k p L 0 d l w 6 R u Z G V y d G V y I F R 5 c C 5 7 T W F u b n N j a C 4 g S S w z f S Z x d W 9 0 O y w m c X V v d D t T Z W N 0 a W 9 u M S 9 U Y W J s Z S A w I C g 5 K S 9 H Z c O k b m R l c n R l c i B U e X A u e y w 0 f S Z x d W 9 0 O y w m c X V v d D t T Z W N 0 a W 9 u M S 9 U Y W J s Z S A w I C g 5 K S 9 H Z c O k b m R l c n R l c i B U e X A u e 0 1 h b m 5 z Y 2 g u I E l J L D V 9 J n F 1 b 3 Q 7 L C Z x d W 9 0 O 1 N l Y 3 R p b 2 4 x L 1 R h Y m x l I D A g K D k p L 0 d l w 6 R u Z G V y d G V y I F R 5 c C 5 7 R X J n L i w 2 f S Z x d W 9 0 O y w m c X V v d D t T Z W N 0 a W 9 u M S 9 U Y W J s Z S A w I C g 5 K S 9 H Z c O k b m R l c n R l c i B U e X A u e 0 J l c m l j a H Q s N 3 0 m c X V v d D s s J n F 1 b 3 Q 7 U 2 V j d G l v b j E v V G F i b G U g M C A o O S k v R 2 X D p G 5 k Z X J 0 Z X I g V H l w L n t p L D h 9 J n F 1 b 3 Q 7 L C Z x d W 9 0 O 1 N l Y 3 R p b 2 4 x L 1 R h Y m x l I D A g K D k p L 0 d l w 6 R u Z G V y d G V y I F R 5 c C 5 7 M i w 5 f S Z x d W 9 0 O 1 0 s J n F 1 b 3 Q 7 U m V s Y X R p b 2 5 z a G l w S W 5 m b y Z x d W 9 0 O z p b X X 0 i I C 8 + P E V u d H J 5 I F R 5 c G U 9 I k Z p b G x M Y X N 0 V X B k Y X R l Z C I g V m F s d W U 9 I m Q y M D E 4 L T A 0 L T I 3 V D A 4 O j U y O j A 4 L j Q 2 O T g 0 O D h a I i A v P j w v U 3 R h Y m x l R W 5 0 c m l l c z 4 8 L 0 l 0 Z W 0 + P E l 0 Z W 0 + P E l 0 Z W 1 M b 2 N h d G l v b j 4 8 S X R l b V R 5 c G U + R m 9 y b X V s Y T w v S X R l b V R 5 c G U + P E l 0 Z W 1 Q Y X R o P l N l Y 3 R p b 2 4 x L 1 R h Y m x l J T I w M C U y M C g 5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O S k v R G F 0 Y T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l M j A o O S k v R 2 U l Q z M l Q T R u Z G V y d G V y J T I w V H l w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F w c N Y R P t K p H m h 9 e g 4 P 2 U Z E A A A A A A g A A A A A A E G Y A A A A B A A A g A A A A E 7 h D Z C 2 o F z j u b 8 l + g g V + 1 T w U D O d 6 P M z + x t A L R a Q D r a M A A A A A D o A A A A A C A A A g A A A A 1 R J l 1 7 G f V U T h w 6 e n n L Z K Y L r 2 I 8 6 1 J K K i 8 d P R s h x P H f x Q A A A A L h j E 7 X o S N N W m v N I a 7 b / T h 9 u o / f C 4 a a 4 J d Y Z J P + 8 e q w 9 K T L N l a Q m Y M e l M p A C p M 4 / 6 K P b b k d U B U L w E O x N 7 3 p r 6 Z w n b j w D T P n J 6 7 K D J X m F 7 K l Z A A A A A E Z K A R y k 9 7 h k 3 n Y 1 / V S L 4 6 d d 6 0 A s c a 2 K k 0 o m 8 f s m m E Y 8 O o 0 S s k i K M X L A 8 7 E N y 7 0 s A Y Z b A l k T s n 7 q e I F g 8 o z W L 9 A = = < / D a t a M a s h u p > 
</file>

<file path=customXml/itemProps1.xml><?xml version="1.0" encoding="utf-8"?>
<ds:datastoreItem xmlns:ds="http://schemas.openxmlformats.org/officeDocument/2006/customXml" ds:itemID="{1D5B9AD2-CB05-4978-AB45-CD843F13F96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Spielstände</vt:lpstr>
      <vt:lpstr>Spielstände Häufigkeit</vt:lpstr>
      <vt:lpstr>Weltrangliste</vt:lpstr>
      <vt:lpstr>Vorrunde</vt:lpstr>
      <vt:lpstr>Vorrunde calc.</vt:lpstr>
      <vt:lpstr>Vorrunde Auswertung</vt:lpstr>
      <vt:lpstr>round of sixteen</vt:lpstr>
      <vt:lpstr>quarter-final</vt:lpstr>
      <vt:lpstr>semi-final</vt:lpstr>
      <vt:lpstr>3rd place match</vt:lpstr>
      <vt:lpstr>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Gabriele Wenning</dc:creator>
  <cp:lastModifiedBy>Gabriele Wenning</cp:lastModifiedBy>
  <dcterms:created xsi:type="dcterms:W3CDTF">2018-04-27T10:20:11Z</dcterms:created>
  <dcterms:modified xsi:type="dcterms:W3CDTF">2018-05-22T10:19:43Z</dcterms:modified>
</cp:coreProperties>
</file>